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kovacikova\Desktop\Zlepšenie vzdelávacej a športovej infraštruktúry v ZŠ Stará Turá\VO rekonštrukcia šport. area_2_§108\AKTUALIZÁCIA VO\"/>
    </mc:Choice>
  </mc:AlternateContent>
  <xr:revisionPtr revIDLastSave="0" documentId="13_ncr:1_{10A16080-7224-4B24-82D5-9F85D196AE9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ácia stavby" sheetId="1" r:id="rId1"/>
    <sheet name="1 - SO 01 Bežecký ovál ZŠ..." sheetId="2" r:id="rId2"/>
    <sheet name="1.1 - SO 02.1 Hracia ploc..." sheetId="3" r:id="rId3"/>
    <sheet name="1.2 -  SO 02.2 Nové oplot..." sheetId="4" r:id="rId4"/>
    <sheet name="2 - SO 04 Revitalizácia a..." sheetId="5" r:id="rId5"/>
  </sheets>
  <definedNames>
    <definedName name="_xlnm._FilterDatabase" localSheetId="1" hidden="1">'1 - SO 01 Bežecký ovál ZŠ...'!$C$127:$K$257</definedName>
    <definedName name="_xlnm._FilterDatabase" localSheetId="2" hidden="1">'1.1 - SO 02.1 Hracia ploc...'!$C$123:$K$142</definedName>
    <definedName name="_xlnm._FilterDatabase" localSheetId="3" hidden="1">'1.2 -  SO 02.2 Nové oplot...'!$C$125:$K$155</definedName>
    <definedName name="_xlnm._FilterDatabase" localSheetId="4" hidden="1">'2 - SO 04 Revitalizácia a...'!$C$120:$K$139</definedName>
    <definedName name="_xlnm.Print_Titles" localSheetId="1">'1 - SO 01 Bežecký ovál ZŠ...'!$127:$127</definedName>
    <definedName name="_xlnm.Print_Titles" localSheetId="2">'1.1 - SO 02.1 Hracia ploc...'!$123:$123</definedName>
    <definedName name="_xlnm.Print_Titles" localSheetId="3">'1.2 -  SO 02.2 Nové oplot...'!$125:$125</definedName>
    <definedName name="_xlnm.Print_Titles" localSheetId="4">'2 - SO 04 Revitalizácia a...'!$120:$120</definedName>
    <definedName name="_xlnm.Print_Titles" localSheetId="0">'Rekapitulácia stavby'!$92:$92</definedName>
    <definedName name="_xlnm.Print_Area" localSheetId="1">'1 - SO 01 Bežecký ovál ZŠ...'!$C$4:$J$76,'1 - SO 01 Bežecký ovál ZŠ...'!$C$82:$J$109,'1 - SO 01 Bežecký ovál ZŠ...'!$C$115:$J$257</definedName>
    <definedName name="_xlnm.Print_Area" localSheetId="2">'1.1 - SO 02.1 Hracia ploc...'!$C$4:$J$76,'1.1 - SO 02.1 Hracia ploc...'!$C$82:$J$103,'1.1 - SO 02.1 Hracia ploc...'!$C$109:$J$142</definedName>
    <definedName name="_xlnm.Print_Area" localSheetId="3">'1.2 -  SO 02.2 Nové oplot...'!$C$4:$J$76,'1.2 -  SO 02.2 Nové oplot...'!$C$82:$J$105,'1.2 -  SO 02.2 Nové oplot...'!$C$111:$J$155</definedName>
    <definedName name="_xlnm.Print_Area" localSheetId="4">'2 - SO 04 Revitalizácia a...'!$C$4:$J$76,'2 - SO 04 Revitalizácia a...'!$C$82:$J$102,'2 - SO 04 Revitalizácia a...'!$C$108:$J$139</definedName>
    <definedName name="_xlnm.Print_Area" localSheetId="0">'Rekapitulácia stavby'!$D$4:$AO$76,'Rekapitulácia stavby'!$C$82:$AQ$100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9" i="1"/>
  <c r="J35" i="5"/>
  <c r="AX99" i="1" s="1"/>
  <c r="BI139" i="5"/>
  <c r="BH139" i="5"/>
  <c r="BG139" i="5"/>
  <c r="BE139" i="5"/>
  <c r="T139" i="5"/>
  <c r="T138" i="5" s="1"/>
  <c r="R139" i="5"/>
  <c r="R138" i="5" s="1"/>
  <c r="P139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R125" i="5" s="1"/>
  <c r="P126" i="5"/>
  <c r="BI124" i="5"/>
  <c r="BH124" i="5"/>
  <c r="BG124" i="5"/>
  <c r="BE124" i="5"/>
  <c r="T124" i="5"/>
  <c r="T123" i="5"/>
  <c r="R124" i="5"/>
  <c r="R123" i="5" s="1"/>
  <c r="P124" i="5"/>
  <c r="P123" i="5"/>
  <c r="J117" i="5"/>
  <c r="F117" i="5"/>
  <c r="F115" i="5"/>
  <c r="E113" i="5"/>
  <c r="J91" i="5"/>
  <c r="F91" i="5"/>
  <c r="F89" i="5"/>
  <c r="E87" i="5"/>
  <c r="J24" i="5"/>
  <c r="E24" i="5"/>
  <c r="J118" i="5" s="1"/>
  <c r="J23" i="5"/>
  <c r="J18" i="5"/>
  <c r="E18" i="5"/>
  <c r="F92" i="5" s="1"/>
  <c r="J17" i="5"/>
  <c r="J12" i="5"/>
  <c r="J115" i="5" s="1"/>
  <c r="E7" i="5"/>
  <c r="E111" i="5"/>
  <c r="J39" i="4"/>
  <c r="J38" i="4"/>
  <c r="AY98" i="1" s="1"/>
  <c r="J37" i="4"/>
  <c r="AX98" i="1" s="1"/>
  <c r="BI155" i="4"/>
  <c r="BH155" i="4"/>
  <c r="BG155" i="4"/>
  <c r="BE155" i="4"/>
  <c r="T155" i="4"/>
  <c r="T154" i="4" s="1"/>
  <c r="R155" i="4"/>
  <c r="R154" i="4" s="1"/>
  <c r="P155" i="4"/>
  <c r="P154" i="4" s="1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1" i="4"/>
  <c r="BH131" i="4"/>
  <c r="BG131" i="4"/>
  <c r="BE131" i="4"/>
  <c r="T131" i="4"/>
  <c r="T130" i="4"/>
  <c r="R131" i="4"/>
  <c r="R130" i="4"/>
  <c r="P131" i="4"/>
  <c r="P130" i="4"/>
  <c r="BI129" i="4"/>
  <c r="BH129" i="4"/>
  <c r="BG129" i="4"/>
  <c r="BE129" i="4"/>
  <c r="T129" i="4"/>
  <c r="T128" i="4"/>
  <c r="R129" i="4"/>
  <c r="R128" i="4"/>
  <c r="P129" i="4"/>
  <c r="P128" i="4"/>
  <c r="J122" i="4"/>
  <c r="F122" i="4"/>
  <c r="F120" i="4"/>
  <c r="E118" i="4"/>
  <c r="J93" i="4"/>
  <c r="F93" i="4"/>
  <c r="F91" i="4"/>
  <c r="E89" i="4"/>
  <c r="J26" i="4"/>
  <c r="E26" i="4"/>
  <c r="J123" i="4" s="1"/>
  <c r="J25" i="4"/>
  <c r="J20" i="4"/>
  <c r="E20" i="4"/>
  <c r="F123" i="4" s="1"/>
  <c r="J19" i="4"/>
  <c r="J14" i="4"/>
  <c r="J120" i="4" s="1"/>
  <c r="E7" i="4"/>
  <c r="E114" i="4"/>
  <c r="J39" i="3"/>
  <c r="J38" i="3"/>
  <c r="AY97" i="1" s="1"/>
  <c r="J37" i="3"/>
  <c r="AX97" i="1" s="1"/>
  <c r="BI141" i="3"/>
  <c r="BH141" i="3"/>
  <c r="BG141" i="3"/>
  <c r="BE141" i="3"/>
  <c r="T141" i="3"/>
  <c r="T140" i="3" s="1"/>
  <c r="R141" i="3"/>
  <c r="R140" i="3" s="1"/>
  <c r="P141" i="3"/>
  <c r="P140" i="3" s="1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J120" i="3"/>
  <c r="F120" i="3"/>
  <c r="F118" i="3"/>
  <c r="E116" i="3"/>
  <c r="J93" i="3"/>
  <c r="F93" i="3"/>
  <c r="F91" i="3"/>
  <c r="E89" i="3"/>
  <c r="J26" i="3"/>
  <c r="E26" i="3"/>
  <c r="J121" i="3" s="1"/>
  <c r="J25" i="3"/>
  <c r="J20" i="3"/>
  <c r="E20" i="3"/>
  <c r="F121" i="3" s="1"/>
  <c r="J19" i="3"/>
  <c r="J14" i="3"/>
  <c r="J118" i="3" s="1"/>
  <c r="E7" i="3"/>
  <c r="E112" i="3"/>
  <c r="J37" i="2"/>
  <c r="J36" i="2"/>
  <c r="AY95" i="1" s="1"/>
  <c r="J35" i="2"/>
  <c r="AX95" i="1" s="1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5" i="2"/>
  <c r="BH245" i="2"/>
  <c r="BG245" i="2"/>
  <c r="BE245" i="2"/>
  <c r="T245" i="2"/>
  <c r="T244" i="2" s="1"/>
  <c r="R245" i="2"/>
  <c r="R244" i="2" s="1"/>
  <c r="P245" i="2"/>
  <c r="P244" i="2" s="1"/>
  <c r="BI243" i="2"/>
  <c r="BH243" i="2"/>
  <c r="BG243" i="2"/>
  <c r="BE243" i="2"/>
  <c r="T243" i="2"/>
  <c r="R243" i="2"/>
  <c r="P243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7" i="2"/>
  <c r="BH227" i="2"/>
  <c r="BG227" i="2"/>
  <c r="BE227" i="2"/>
  <c r="T227" i="2"/>
  <c r="R227" i="2"/>
  <c r="P227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4" i="2"/>
  <c r="BH194" i="2"/>
  <c r="BG194" i="2"/>
  <c r="BE194" i="2"/>
  <c r="T194" i="2"/>
  <c r="R194" i="2"/>
  <c r="P194" i="2"/>
  <c r="BI190" i="2"/>
  <c r="BH190" i="2"/>
  <c r="BG190" i="2"/>
  <c r="BE190" i="2"/>
  <c r="T190" i="2"/>
  <c r="R190" i="2"/>
  <c r="P190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68" i="2"/>
  <c r="BH168" i="2"/>
  <c r="BG168" i="2"/>
  <c r="BE168" i="2"/>
  <c r="T168" i="2"/>
  <c r="R168" i="2"/>
  <c r="P168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5" i="2"/>
  <c r="BH135" i="2"/>
  <c r="BG135" i="2"/>
  <c r="BE135" i="2"/>
  <c r="T135" i="2"/>
  <c r="R135" i="2"/>
  <c r="P135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J124" i="2"/>
  <c r="F124" i="2"/>
  <c r="F122" i="2"/>
  <c r="E120" i="2"/>
  <c r="J91" i="2"/>
  <c r="F91" i="2"/>
  <c r="F89" i="2"/>
  <c r="E87" i="2"/>
  <c r="J24" i="2"/>
  <c r="E24" i="2"/>
  <c r="J125" i="2"/>
  <c r="J23" i="2"/>
  <c r="J18" i="2"/>
  <c r="E18" i="2"/>
  <c r="F125" i="2"/>
  <c r="J17" i="2"/>
  <c r="J12" i="2"/>
  <c r="J122" i="2"/>
  <c r="E7" i="2"/>
  <c r="E118" i="2" s="1"/>
  <c r="L90" i="1"/>
  <c r="AM90" i="1"/>
  <c r="AM89" i="1"/>
  <c r="L89" i="1"/>
  <c r="AM87" i="1"/>
  <c r="L87" i="1"/>
  <c r="L85" i="1"/>
  <c r="L84" i="1"/>
  <c r="BK257" i="2"/>
  <c r="J257" i="2"/>
  <c r="BK256" i="2"/>
  <c r="J256" i="2"/>
  <c r="BK255" i="2"/>
  <c r="J255" i="2"/>
  <c r="BK254" i="2"/>
  <c r="J254" i="2"/>
  <c r="BK253" i="2"/>
  <c r="J253" i="2"/>
  <c r="BK252" i="2"/>
  <c r="J252" i="2"/>
  <c r="BK251" i="2"/>
  <c r="J251" i="2"/>
  <c r="BK250" i="2"/>
  <c r="J250" i="2"/>
  <c r="BK249" i="2"/>
  <c r="J249" i="2"/>
  <c r="BK248" i="2"/>
  <c r="J248" i="2"/>
  <c r="BK245" i="2"/>
  <c r="J245" i="2"/>
  <c r="BK243" i="2"/>
  <c r="J243" i="2"/>
  <c r="BK241" i="2"/>
  <c r="J241" i="2"/>
  <c r="BK240" i="2"/>
  <c r="J240" i="2"/>
  <c r="BK238" i="2"/>
  <c r="J238" i="2"/>
  <c r="BK237" i="2"/>
  <c r="J237" i="2"/>
  <c r="BK236" i="2"/>
  <c r="J236" i="2"/>
  <c r="BK235" i="2"/>
  <c r="J235" i="2"/>
  <c r="BK234" i="2"/>
  <c r="J234" i="2"/>
  <c r="BK230" i="2"/>
  <c r="J230" i="2"/>
  <c r="BK229" i="2"/>
  <c r="J229" i="2"/>
  <c r="BK227" i="2"/>
  <c r="J227" i="2"/>
  <c r="BK224" i="2"/>
  <c r="J224" i="2"/>
  <c r="BK223" i="2"/>
  <c r="J223" i="2"/>
  <c r="BK222" i="2"/>
  <c r="J222" i="2"/>
  <c r="BK221" i="2"/>
  <c r="J221" i="2"/>
  <c r="BK220" i="2"/>
  <c r="J220" i="2"/>
  <c r="BK218" i="2"/>
  <c r="J218" i="2"/>
  <c r="BK217" i="2"/>
  <c r="J217" i="2"/>
  <c r="BK216" i="2"/>
  <c r="J216" i="2"/>
  <c r="BK215" i="2"/>
  <c r="J215" i="2"/>
  <c r="BK214" i="2"/>
  <c r="J214" i="2"/>
  <c r="BK210" i="2"/>
  <c r="J210" i="2"/>
  <c r="BK209" i="2"/>
  <c r="J209" i="2"/>
  <c r="BK208" i="2"/>
  <c r="J208" i="2"/>
  <c r="BK207" i="2"/>
  <c r="J207" i="2"/>
  <c r="BK206" i="2"/>
  <c r="J206" i="2"/>
  <c r="BK205" i="2"/>
  <c r="J205" i="2"/>
  <c r="BK204" i="2"/>
  <c r="J204" i="2"/>
  <c r="BK201" i="2"/>
  <c r="J201" i="2"/>
  <c r="BK200" i="2"/>
  <c r="J200" i="2"/>
  <c r="BK199" i="2"/>
  <c r="J199" i="2"/>
  <c r="BK198" i="2"/>
  <c r="J198" i="2"/>
  <c r="BK194" i="2"/>
  <c r="J194" i="2"/>
  <c r="BK190" i="2"/>
  <c r="J190" i="2"/>
  <c r="BK187" i="2"/>
  <c r="J187" i="2"/>
  <c r="BK186" i="2"/>
  <c r="J186" i="2"/>
  <c r="BK185" i="2"/>
  <c r="J185" i="2"/>
  <c r="BK184" i="2"/>
  <c r="J184" i="2"/>
  <c r="BK183" i="2"/>
  <c r="J183" i="2"/>
  <c r="BK182" i="2"/>
  <c r="J182" i="2"/>
  <c r="BK181" i="2"/>
  <c r="J181" i="2"/>
  <c r="BK179" i="2"/>
  <c r="J179" i="2"/>
  <c r="BK178" i="2"/>
  <c r="J178" i="2"/>
  <c r="BK177" i="2"/>
  <c r="J177" i="2"/>
  <c r="BK173" i="2"/>
  <c r="J173" i="2"/>
  <c r="BK172" i="2"/>
  <c r="J172" i="2"/>
  <c r="BK171" i="2"/>
  <c r="J171" i="2"/>
  <c r="BK168" i="2"/>
  <c r="J168" i="2"/>
  <c r="BK164" i="2"/>
  <c r="J164" i="2"/>
  <c r="BK163" i="2"/>
  <c r="J163" i="2"/>
  <c r="BK162" i="2"/>
  <c r="J162" i="2"/>
  <c r="BK159" i="2"/>
  <c r="J159" i="2"/>
  <c r="BK158" i="2"/>
  <c r="J158" i="2"/>
  <c r="BK155" i="2"/>
  <c r="J155" i="2"/>
  <c r="BK154" i="2"/>
  <c r="J154" i="2"/>
  <c r="BK149" i="2"/>
  <c r="J149" i="2"/>
  <c r="BK148" i="2"/>
  <c r="J148" i="2"/>
  <c r="BK145" i="2"/>
  <c r="J145" i="2"/>
  <c r="BK144" i="2"/>
  <c r="J144" i="2"/>
  <c r="BK139" i="2"/>
  <c r="J139" i="2"/>
  <c r="BK138" i="2"/>
  <c r="J138" i="2"/>
  <c r="BK135" i="2"/>
  <c r="J135" i="2"/>
  <c r="BK132" i="2"/>
  <c r="J132" i="2"/>
  <c r="BK131" i="2"/>
  <c r="J131" i="2"/>
  <c r="AS96" i="1"/>
  <c r="BK141" i="3"/>
  <c r="J141" i="3"/>
  <c r="BK139" i="3"/>
  <c r="J139" i="3"/>
  <c r="BK138" i="3"/>
  <c r="J138" i="3"/>
  <c r="BK137" i="3"/>
  <c r="J137" i="3"/>
  <c r="BK135" i="3"/>
  <c r="J135" i="3"/>
  <c r="BK134" i="3"/>
  <c r="J134" i="3"/>
  <c r="BK133" i="3"/>
  <c r="J133" i="3"/>
  <c r="BK131" i="3"/>
  <c r="J131" i="3"/>
  <c r="BK130" i="3"/>
  <c r="J130" i="3"/>
  <c r="BK129" i="3"/>
  <c r="J129" i="3"/>
  <c r="BK128" i="3"/>
  <c r="J128" i="3"/>
  <c r="BK127" i="3"/>
  <c r="J127" i="3"/>
  <c r="BK155" i="4"/>
  <c r="J155" i="4"/>
  <c r="BK153" i="4"/>
  <c r="J153" i="4"/>
  <c r="BK152" i="4"/>
  <c r="J152" i="4"/>
  <c r="BK150" i="4"/>
  <c r="J150" i="4"/>
  <c r="BK149" i="4"/>
  <c r="J149" i="4"/>
  <c r="BK148" i="4"/>
  <c r="J148" i="4"/>
  <c r="BK146" i="4"/>
  <c r="J146" i="4"/>
  <c r="BK145" i="4"/>
  <c r="J145" i="4"/>
  <c r="BK144" i="4"/>
  <c r="J144" i="4"/>
  <c r="BK143" i="4"/>
  <c r="J143" i="4"/>
  <c r="BK142" i="4"/>
  <c r="J142" i="4"/>
  <c r="BK141" i="4"/>
  <c r="J141" i="4"/>
  <c r="BK140" i="4"/>
  <c r="J140" i="4"/>
  <c r="BK139" i="4"/>
  <c r="J139" i="4"/>
  <c r="BK138" i="4"/>
  <c r="J138" i="4"/>
  <c r="BK137" i="4"/>
  <c r="J137" i="4"/>
  <c r="BK136" i="4"/>
  <c r="J136" i="4"/>
  <c r="BK135" i="4"/>
  <c r="J135" i="4"/>
  <c r="BK134" i="4"/>
  <c r="J134" i="4"/>
  <c r="BK133" i="4"/>
  <c r="J133" i="4"/>
  <c r="BK131" i="4"/>
  <c r="J131" i="4"/>
  <c r="BK129" i="4"/>
  <c r="J129" i="4"/>
  <c r="J135" i="5"/>
  <c r="BK133" i="5"/>
  <c r="J132" i="5"/>
  <c r="BK131" i="5"/>
  <c r="BK130" i="5"/>
  <c r="BK128" i="5"/>
  <c r="BK127" i="5"/>
  <c r="BK126" i="5"/>
  <c r="BK124" i="5"/>
  <c r="BK139" i="5"/>
  <c r="J139" i="5"/>
  <c r="BK137" i="5"/>
  <c r="J137" i="5"/>
  <c r="BK136" i="5"/>
  <c r="J136" i="5"/>
  <c r="BK135" i="5"/>
  <c r="J133" i="5"/>
  <c r="BK132" i="5"/>
  <c r="J131" i="5"/>
  <c r="J130" i="5"/>
  <c r="J128" i="5"/>
  <c r="J127" i="5"/>
  <c r="J126" i="5"/>
  <c r="J124" i="5"/>
  <c r="BK130" i="2" l="1"/>
  <c r="J130" i="2" s="1"/>
  <c r="J98" i="2" s="1"/>
  <c r="P130" i="2"/>
  <c r="R130" i="2"/>
  <c r="T130" i="2"/>
  <c r="BK167" i="2"/>
  <c r="J167" i="2"/>
  <c r="J99" i="2" s="1"/>
  <c r="P167" i="2"/>
  <c r="R167" i="2"/>
  <c r="T167" i="2"/>
  <c r="BK176" i="2"/>
  <c r="J176" i="2" s="1"/>
  <c r="J100" i="2" s="1"/>
  <c r="P176" i="2"/>
  <c r="R176" i="2"/>
  <c r="T176" i="2"/>
  <c r="BK180" i="2"/>
  <c r="J180" i="2"/>
  <c r="J101" i="2" s="1"/>
  <c r="P180" i="2"/>
  <c r="R180" i="2"/>
  <c r="T180" i="2"/>
  <c r="BK193" i="2"/>
  <c r="J193" i="2" s="1"/>
  <c r="J102" i="2" s="1"/>
  <c r="P193" i="2"/>
  <c r="R193" i="2"/>
  <c r="T193" i="2"/>
  <c r="BK213" i="2"/>
  <c r="J213" i="2"/>
  <c r="J103" i="2" s="1"/>
  <c r="P213" i="2"/>
  <c r="R213" i="2"/>
  <c r="T213" i="2"/>
  <c r="BK219" i="2"/>
  <c r="J219" i="2" s="1"/>
  <c r="J104" i="2" s="1"/>
  <c r="P219" i="2"/>
  <c r="R219" i="2"/>
  <c r="T219" i="2"/>
  <c r="BK228" i="2"/>
  <c r="J228" i="2"/>
  <c r="J105" i="2" s="1"/>
  <c r="P228" i="2"/>
  <c r="R228" i="2"/>
  <c r="T228" i="2"/>
  <c r="BK233" i="2"/>
  <c r="J233" i="2" s="1"/>
  <c r="J106" i="2" s="1"/>
  <c r="P233" i="2"/>
  <c r="R233" i="2"/>
  <c r="T233" i="2"/>
  <c r="BK247" i="2"/>
  <c r="J247" i="2"/>
  <c r="J108" i="2" s="1"/>
  <c r="P247" i="2"/>
  <c r="R247" i="2"/>
  <c r="T247" i="2"/>
  <c r="BK126" i="3"/>
  <c r="J126" i="3" s="1"/>
  <c r="J100" i="3" s="1"/>
  <c r="P126" i="3"/>
  <c r="R126" i="3"/>
  <c r="T126" i="3"/>
  <c r="BK132" i="3"/>
  <c r="J132" i="3"/>
  <c r="J101" i="3" s="1"/>
  <c r="P132" i="3"/>
  <c r="R132" i="3"/>
  <c r="T132" i="3"/>
  <c r="BK132" i="4"/>
  <c r="J132" i="4" s="1"/>
  <c r="J102" i="4" s="1"/>
  <c r="P132" i="4"/>
  <c r="P127" i="4" s="1"/>
  <c r="P126" i="4" s="1"/>
  <c r="AU98" i="1" s="1"/>
  <c r="R132" i="4"/>
  <c r="R127" i="4" s="1"/>
  <c r="R126" i="4" s="1"/>
  <c r="T132" i="4"/>
  <c r="T127" i="4"/>
  <c r="T126" i="4" s="1"/>
  <c r="BK147" i="4"/>
  <c r="J147" i="4"/>
  <c r="J103" i="4"/>
  <c r="P147" i="4"/>
  <c r="R147" i="4"/>
  <c r="T147" i="4"/>
  <c r="BK125" i="5"/>
  <c r="J125" i="5" s="1"/>
  <c r="J99" i="5" s="1"/>
  <c r="P125" i="5"/>
  <c r="P122" i="5"/>
  <c r="P121" i="5" s="1"/>
  <c r="AU99" i="1" s="1"/>
  <c r="T125" i="5"/>
  <c r="T122" i="5"/>
  <c r="T121" i="5" s="1"/>
  <c r="BK129" i="5"/>
  <c r="J129" i="5"/>
  <c r="J100" i="5"/>
  <c r="P129" i="5"/>
  <c r="R129" i="5"/>
  <c r="R122" i="5"/>
  <c r="R121" i="5"/>
  <c r="T129" i="5"/>
  <c r="BK244" i="2"/>
  <c r="J244" i="2"/>
  <c r="J107" i="2"/>
  <c r="BK140" i="3"/>
  <c r="J140" i="3"/>
  <c r="J102" i="3"/>
  <c r="BK128" i="4"/>
  <c r="J128" i="4" s="1"/>
  <c r="J100" i="4" s="1"/>
  <c r="BK130" i="4"/>
  <c r="J130" i="4"/>
  <c r="J101" i="4" s="1"/>
  <c r="BK154" i="4"/>
  <c r="J154" i="4"/>
  <c r="J104" i="4"/>
  <c r="BK123" i="5"/>
  <c r="J123" i="5"/>
  <c r="J98" i="5"/>
  <c r="BK138" i="5"/>
  <c r="J138" i="5" s="1"/>
  <c r="J101" i="5" s="1"/>
  <c r="J89" i="5"/>
  <c r="J92" i="5"/>
  <c r="F118" i="5"/>
  <c r="BF127" i="5"/>
  <c r="BF128" i="5"/>
  <c r="BF132" i="5"/>
  <c r="BF135" i="5"/>
  <c r="BF136" i="5"/>
  <c r="BF137" i="5"/>
  <c r="BF139" i="5"/>
  <c r="E85" i="5"/>
  <c r="BF124" i="5"/>
  <c r="BF126" i="5"/>
  <c r="BF130" i="5"/>
  <c r="BF131" i="5"/>
  <c r="BF133" i="5"/>
  <c r="E85" i="4"/>
  <c r="J91" i="4"/>
  <c r="F94" i="4"/>
  <c r="J94" i="4"/>
  <c r="BF129" i="4"/>
  <c r="BF131" i="4"/>
  <c r="BF133" i="4"/>
  <c r="BF134" i="4"/>
  <c r="BF135" i="4"/>
  <c r="BF136" i="4"/>
  <c r="BF137" i="4"/>
  <c r="BF138" i="4"/>
  <c r="BF139" i="4"/>
  <c r="BF140" i="4"/>
  <c r="BF141" i="4"/>
  <c r="BF142" i="4"/>
  <c r="BF143" i="4"/>
  <c r="BF144" i="4"/>
  <c r="BF145" i="4"/>
  <c r="BF146" i="4"/>
  <c r="BF148" i="4"/>
  <c r="BF149" i="4"/>
  <c r="BF150" i="4"/>
  <c r="BF152" i="4"/>
  <c r="BF153" i="4"/>
  <c r="BF155" i="4"/>
  <c r="E85" i="3"/>
  <c r="J91" i="3"/>
  <c r="F94" i="3"/>
  <c r="J94" i="3"/>
  <c r="BF127" i="3"/>
  <c r="BF128" i="3"/>
  <c r="BF129" i="3"/>
  <c r="BF130" i="3"/>
  <c r="BF131" i="3"/>
  <c r="BF133" i="3"/>
  <c r="BF134" i="3"/>
  <c r="BF135" i="3"/>
  <c r="BF137" i="3"/>
  <c r="BF138" i="3"/>
  <c r="BF139" i="3"/>
  <c r="BF141" i="3"/>
  <c r="E85" i="2"/>
  <c r="J89" i="2"/>
  <c r="F92" i="2"/>
  <c r="J92" i="2"/>
  <c r="BF131" i="2"/>
  <c r="BF132" i="2"/>
  <c r="BF135" i="2"/>
  <c r="BF138" i="2"/>
  <c r="BF139" i="2"/>
  <c r="BF144" i="2"/>
  <c r="BF145" i="2"/>
  <c r="BF148" i="2"/>
  <c r="BF149" i="2"/>
  <c r="BF154" i="2"/>
  <c r="BF155" i="2"/>
  <c r="BF158" i="2"/>
  <c r="BF159" i="2"/>
  <c r="BF162" i="2"/>
  <c r="BF163" i="2"/>
  <c r="BF164" i="2"/>
  <c r="BF168" i="2"/>
  <c r="BF171" i="2"/>
  <c r="BF172" i="2"/>
  <c r="BF173" i="2"/>
  <c r="BF177" i="2"/>
  <c r="BF178" i="2"/>
  <c r="BF179" i="2"/>
  <c r="BF181" i="2"/>
  <c r="BF182" i="2"/>
  <c r="BF183" i="2"/>
  <c r="BF184" i="2"/>
  <c r="BF185" i="2"/>
  <c r="BF186" i="2"/>
  <c r="BF187" i="2"/>
  <c r="BF190" i="2"/>
  <c r="BF194" i="2"/>
  <c r="BF198" i="2"/>
  <c r="BF199" i="2"/>
  <c r="BF200" i="2"/>
  <c r="BF201" i="2"/>
  <c r="BF204" i="2"/>
  <c r="BF205" i="2"/>
  <c r="BF206" i="2"/>
  <c r="BF207" i="2"/>
  <c r="BF208" i="2"/>
  <c r="BF209" i="2"/>
  <c r="BF210" i="2"/>
  <c r="BF214" i="2"/>
  <c r="BF215" i="2"/>
  <c r="BF216" i="2"/>
  <c r="BF217" i="2"/>
  <c r="BF218" i="2"/>
  <c r="BF220" i="2"/>
  <c r="BF221" i="2"/>
  <c r="BF222" i="2"/>
  <c r="BF223" i="2"/>
  <c r="BF224" i="2"/>
  <c r="BF227" i="2"/>
  <c r="BF229" i="2"/>
  <c r="BF230" i="2"/>
  <c r="BF234" i="2"/>
  <c r="BF235" i="2"/>
  <c r="BF236" i="2"/>
  <c r="BF237" i="2"/>
  <c r="BF238" i="2"/>
  <c r="BF240" i="2"/>
  <c r="BF241" i="2"/>
  <c r="BF243" i="2"/>
  <c r="BF245" i="2"/>
  <c r="BF248" i="2"/>
  <c r="BF249" i="2"/>
  <c r="BF250" i="2"/>
  <c r="BF251" i="2"/>
  <c r="BF252" i="2"/>
  <c r="BF253" i="2"/>
  <c r="BF254" i="2"/>
  <c r="BF255" i="2"/>
  <c r="BF256" i="2"/>
  <c r="BF257" i="2"/>
  <c r="F33" i="2"/>
  <c r="AZ95" i="1" s="1"/>
  <c r="J33" i="2"/>
  <c r="AV95" i="1"/>
  <c r="F37" i="2"/>
  <c r="BD95" i="1" s="1"/>
  <c r="F36" i="2"/>
  <c r="BC95" i="1"/>
  <c r="AS94" i="1"/>
  <c r="F35" i="2"/>
  <c r="BB95" i="1"/>
  <c r="F35" i="3"/>
  <c r="AZ97" i="1"/>
  <c r="J35" i="3"/>
  <c r="AV97" i="1"/>
  <c r="F37" i="3"/>
  <c r="BB97" i="1"/>
  <c r="F38" i="3"/>
  <c r="BC97" i="1"/>
  <c r="F39" i="3"/>
  <c r="BD97" i="1"/>
  <c r="F35" i="4"/>
  <c r="AZ98" i="1" s="1"/>
  <c r="J35" i="4"/>
  <c r="AV98" i="1"/>
  <c r="F37" i="4"/>
  <c r="BB98" i="1" s="1"/>
  <c r="F38" i="4"/>
  <c r="BC98" i="1"/>
  <c r="F39" i="4"/>
  <c r="BD98" i="1" s="1"/>
  <c r="F33" i="5"/>
  <c r="AZ99" i="1"/>
  <c r="J33" i="5"/>
  <c r="AV99" i="1" s="1"/>
  <c r="F35" i="5"/>
  <c r="BB99" i="1"/>
  <c r="F37" i="5"/>
  <c r="BD99" i="1" s="1"/>
  <c r="F36" i="5"/>
  <c r="BC99" i="1"/>
  <c r="T125" i="3" l="1"/>
  <c r="T124" i="3" s="1"/>
  <c r="R125" i="3"/>
  <c r="R124" i="3"/>
  <c r="P125" i="3"/>
  <c r="P124" i="3"/>
  <c r="AU97" i="1"/>
  <c r="T129" i="2"/>
  <c r="T128" i="2" s="1"/>
  <c r="R129" i="2"/>
  <c r="R128" i="2"/>
  <c r="P129" i="2"/>
  <c r="P128" i="2" s="1"/>
  <c r="AU95" i="1" s="1"/>
  <c r="BK129" i="2"/>
  <c r="J129" i="2"/>
  <c r="J97" i="2" s="1"/>
  <c r="BK125" i="3"/>
  <c r="J125" i="3"/>
  <c r="J99" i="3"/>
  <c r="BK127" i="4"/>
  <c r="J127" i="4"/>
  <c r="J99" i="4"/>
  <c r="BK122" i="5"/>
  <c r="J122" i="5" s="1"/>
  <c r="J97" i="5" s="1"/>
  <c r="AU96" i="1"/>
  <c r="F34" i="2"/>
  <c r="BA95" i="1" s="1"/>
  <c r="J34" i="2"/>
  <c r="AW95" i="1"/>
  <c r="AT95" i="1"/>
  <c r="F36" i="3"/>
  <c r="BA97" i="1"/>
  <c r="J36" i="3"/>
  <c r="AW97" i="1"/>
  <c r="AT97" i="1" s="1"/>
  <c r="BD96" i="1"/>
  <c r="BC96" i="1"/>
  <c r="AY96" i="1"/>
  <c r="BB96" i="1"/>
  <c r="AX96" i="1" s="1"/>
  <c r="AZ96" i="1"/>
  <c r="AV96" i="1"/>
  <c r="F36" i="4"/>
  <c r="BA98" i="1" s="1"/>
  <c r="J36" i="4"/>
  <c r="AW98" i="1"/>
  <c r="AT98" i="1"/>
  <c r="F34" i="5"/>
  <c r="BA99" i="1"/>
  <c r="J34" i="5"/>
  <c r="AW99" i="1" s="1"/>
  <c r="AT99" i="1" s="1"/>
  <c r="BK128" i="2" l="1"/>
  <c r="J128" i="2"/>
  <c r="J96" i="2"/>
  <c r="BK124" i="3"/>
  <c r="J124" i="3" s="1"/>
  <c r="J98" i="3" s="1"/>
  <c r="BK126" i="4"/>
  <c r="J126" i="4"/>
  <c r="J98" i="4" s="1"/>
  <c r="BK121" i="5"/>
  <c r="J121" i="5"/>
  <c r="J96" i="5"/>
  <c r="AU94" i="1"/>
  <c r="BA96" i="1"/>
  <c r="AW96" i="1"/>
  <c r="AT96" i="1"/>
  <c r="BB94" i="1"/>
  <c r="W31" i="1" s="1"/>
  <c r="BC94" i="1"/>
  <c r="W32" i="1"/>
  <c r="AZ94" i="1"/>
  <c r="W29" i="1" s="1"/>
  <c r="BD94" i="1"/>
  <c r="W33" i="1"/>
  <c r="J30" i="5" l="1"/>
  <c r="AG99" i="1" s="1"/>
  <c r="J30" i="2"/>
  <c r="AG95" i="1"/>
  <c r="J32" i="3"/>
  <c r="AG97" i="1" s="1"/>
  <c r="J32" i="4"/>
  <c r="AG98" i="1"/>
  <c r="BA94" i="1"/>
  <c r="W30" i="1" s="1"/>
  <c r="AV94" i="1"/>
  <c r="AK29" i="1"/>
  <c r="AX94" i="1"/>
  <c r="AY94" i="1"/>
  <c r="J39" i="2" l="1"/>
  <c r="J41" i="3"/>
  <c r="J41" i="4"/>
  <c r="J39" i="5"/>
  <c r="AN95" i="1"/>
  <c r="AN97" i="1"/>
  <c r="AN98" i="1"/>
  <c r="AN99" i="1"/>
  <c r="AG96" i="1"/>
  <c r="AW94" i="1"/>
  <c r="AK30" i="1"/>
  <c r="AN96" i="1" l="1"/>
  <c r="AG94" i="1"/>
  <c r="AN94" i="1" s="1"/>
  <c r="AT94" i="1"/>
  <c r="AK26" i="1" l="1"/>
  <c r="AK35" i="1" s="1"/>
</calcChain>
</file>

<file path=xl/sharedStrings.xml><?xml version="1.0" encoding="utf-8"?>
<sst xmlns="http://schemas.openxmlformats.org/spreadsheetml/2006/main" count="2925" uniqueCount="572">
  <si>
    <t>Export Komplet</t>
  </si>
  <si>
    <t/>
  </si>
  <si>
    <t>2.0</t>
  </si>
  <si>
    <t>False</t>
  </si>
  <si>
    <t>{8b2ff7aa-627b-477f-8d36-de92d96642b6}</t>
  </si>
  <si>
    <t>&gt;&gt;  skryté stĺpce  &lt;&lt;</t>
  </si>
  <si>
    <t>0,01</t>
  </si>
  <si>
    <t>23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</si>
  <si>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</si>
  <si>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</si>
  <si>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</si>
  <si>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</si>
  <si>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</si>
  <si>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003-01-25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</si>
  <si>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</si>
  <si>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</si>
  <si>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Revitalizácia mestského športového areálu Hurbanova ulica, Stará Turá</t>
  </si>
  <si>
    <t>JKSO:</t>
  </si>
  <si>
    <t>KS:</t>
  </si>
  <si>
    <t>Miesto:</t>
  </si>
  <si>
    <t>k.ú. Stará Turá parc.č.1589/36</t>
  </si>
  <si>
    <t>Dátum:</t>
  </si>
  <si>
    <t>Objednávateľ:</t>
  </si>
  <si>
    <t>IČO:</t>
  </si>
  <si>
    <t>00312002</t>
  </si>
  <si>
    <t>Mesto Stará Turá,Gen.M.R.Štefánika 375/63,91601 St</t>
  </si>
  <si>
    <t>IČ DPH:</t>
  </si>
  <si>
    <t>Zhotoviteľ:</t>
  </si>
  <si>
    <t>Vyplň údaj</t>
  </si>
  <si>
    <t>Projektant:</t>
  </si>
  <si>
    <t xml:space="preserve"> 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</si>
  <si>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</si>
  <si>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</si>
  <si>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</si>
  <si>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</si>
  <si>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</si>
  <si>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</si>
  <si>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</si>
  <si>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</si>
  <si>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</si>
  <si>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</si>
  <si>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</si>
  <si>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</si>
  <si>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</si>
  <si>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</si>
  <si>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</si>
  <si>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</si>
  <si>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</si>
  <si>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</si>
  <si>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</si>
  <si>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</si>
  <si>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</si>
  <si>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</si>
  <si>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</si>
  <si>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</si>
  <si>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</si>
  <si>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</si>
  <si>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</si>
  <si>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</si>
  <si>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</si>
  <si>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</si>
  <si>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</si>
  <si>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</si>
  <si>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</si>
  <si>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</si>
  <si>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</si>
  <si>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</si>
  <si>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</si>
  <si>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</si>
  <si>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</si>
  <si>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</si>
  <si>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</si>
  <si>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</si>
  <si>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</si>
  <si>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</si>
  <si>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</si>
  <si>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</si>
  <si>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</si>
  <si>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</si>
  <si>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</si>
  <si>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SO 01 Bežecký ovál ZŠ Hurbanova ulica</t>
  </si>
  <si>
    <t>STA</t>
  </si>
  <si>
    <t>{3620b04a-8e1f-439f-b97b-16c1fb207d3c}</t>
  </si>
  <si>
    <t>1.</t>
  </si>
  <si>
    <t>SO 02 Revitalizácia multifunkčného ihriska</t>
  </si>
  <si>
    <t>{2cb88772-eefd-4970-a43c-b8a460226b7b}</t>
  </si>
  <si>
    <t>1.1</t>
  </si>
  <si>
    <t>SO 02.1 Hracia plocha - výmena umelej trávy</t>
  </si>
  <si>
    <t>Časť</t>
  </si>
  <si>
    <t>2</t>
  </si>
  <si>
    <t>{0e7f234e-218c-45a7-9221-0eed0c18fdc9}</t>
  </si>
  <si>
    <t>1.2</t>
  </si>
  <si>
    <t xml:space="preserve"> SO 02.2 Nové oplotenie - mantinelový systém</t>
  </si>
  <si>
    <t>{9b363edb-fd95-48f5-b765-b41cc82ecfa9}</t>
  </si>
  <si>
    <t>SO 04 Revitalizácia asfaltovej plochy v športovom areáli</t>
  </si>
  <si>
    <t>{dba35300-ce38-43ec-80b0-acc7fd6130e5}</t>
  </si>
  <si>
    <t>KRYCÍ LIST ROZPOČTU</t>
  </si>
  <si>
    <t>Objekt:</t>
  </si>
  <si>
    <t>1 - SO 01 Bežecký ovál ZŠ Hurbanova ulica</t>
  </si>
  <si>
    <t>Ing.Dušan Krupala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</si>
  <si>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</si>
  <si>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</si>
  <si>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</si>
  <si>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</si>
  <si>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</si>
  <si>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</si>
  <si>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</si>
  <si>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1.1 - Povrchové úpravy terénu</t>
  </si>
  <si>
    <t xml:space="preserve">    5.0 - Umelé povrchy</t>
  </si>
  <si>
    <t xml:space="preserve">    5 - Komunikácie</t>
  </si>
  <si>
    <t xml:space="preserve">    8 - Odvodnenie</t>
  </si>
  <si>
    <t xml:space="preserve">    9 - Vybavenie športoviska</t>
  </si>
  <si>
    <t xml:space="preserve">    9.1 - Doskočisko</t>
  </si>
  <si>
    <t xml:space="preserve">    93 - Dokončovacie práce inžinierskych stavieb</t>
  </si>
  <si>
    <t xml:space="preserve">    97 - Búranie konštrukcií</t>
  </si>
  <si>
    <t xml:space="preserve">    99 - Staveniskový presun hmôt</t>
  </si>
  <si>
    <t>VRN - Investičné náklady neobsiahnute v cenách stavebno-montážnych prác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</si>
  <si>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</si>
  <si>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</si>
  <si>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</si>
  <si>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</si>
  <si>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</si>
  <si>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</si>
  <si>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</si>
  <si>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</si>
  <si>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</si>
  <si>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</si>
  <si>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</si>
  <si>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</si>
  <si>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</si>
  <si>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</si>
  <si>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</si>
  <si>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</si>
  <si>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</si>
  <si>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111301111.S</t>
  </si>
  <si>
    <t>Zobratie mačiny hr. do 100 mm</t>
  </si>
  <si>
    <t>m2</t>
  </si>
  <si>
    <t>4</t>
  </si>
  <si>
    <t>122201102.S</t>
  </si>
  <si>
    <t>Odkopávka a prekopávka nezapažená v hornine 3, nad 100 do 1000 m3</t>
  </si>
  <si>
    <t>m3</t>
  </si>
  <si>
    <t>VV</t>
  </si>
  <si>
    <t>1165*0,25</t>
  </si>
  <si>
    <t>Súčet</t>
  </si>
  <si>
    <t>3</t>
  </si>
  <si>
    <t>131201201.S</t>
  </si>
  <si>
    <t>Výkop zapaženej jamy v hornine 3, do 100 m3</t>
  </si>
  <si>
    <t>6</t>
  </si>
  <si>
    <t>3*5*3,22</t>
  </si>
  <si>
    <t>131201209.S</t>
  </si>
  <si>
    <t>Príplatok za lepivosť pri hĺbení zapažených jám a zárezov s urovnaním dna v hornine 3</t>
  </si>
  <si>
    <t>8</t>
  </si>
  <si>
    <t>5</t>
  </si>
  <si>
    <t>132201102.S</t>
  </si>
  <si>
    <t>Výkop ryhy do šírky 600 mm v horn.3 nad 100 m3</t>
  </si>
  <si>
    <t>10</t>
  </si>
  <si>
    <t>(0,3*0,6*0,35)*396,5</t>
  </si>
  <si>
    <t>(0,3*0,75)*218,0</t>
  </si>
  <si>
    <t>(0,3*0,95)*1,5</t>
  </si>
  <si>
    <t>132201109.S</t>
  </si>
  <si>
    <t>Príplatok k cene za lepivosť pri hĺbení rýh šírky do 600 mm zapažených i nezapažených s urovnaním dna v hornine 3</t>
  </si>
  <si>
    <t>12</t>
  </si>
  <si>
    <t>7</t>
  </si>
  <si>
    <t>151101201.S</t>
  </si>
  <si>
    <t>Paženie stien bez rozopretia alebo vzopretia, príložné hĺbky do 4m</t>
  </si>
  <si>
    <t>14</t>
  </si>
  <si>
    <t>(2*(5+3))*3,2</t>
  </si>
  <si>
    <t>151101211.S</t>
  </si>
  <si>
    <t>Odstránenie paženia stien príložné hĺbky do 4 m</t>
  </si>
  <si>
    <t>16</t>
  </si>
  <si>
    <t>9</t>
  </si>
  <si>
    <t>167101102.S</t>
  </si>
  <si>
    <t>Nakladanie neuľahnutého výkopku z hornín tr.1-4 nad 100 do 1000 m3</t>
  </si>
  <si>
    <t>18</t>
  </si>
  <si>
    <t>1165*0,1</t>
  </si>
  <si>
    <t>291,25+48,3+74,458+51,2</t>
  </si>
  <si>
    <t>-3</t>
  </si>
  <si>
    <t>162706111.S</t>
  </si>
  <si>
    <t>Vodorovné premiestnenie výkopku bez naloženia, ale so zlož. zemín schopných zúrod. nad 5000 do 6000 m</t>
  </si>
  <si>
    <t>20</t>
  </si>
  <si>
    <t>11</t>
  </si>
  <si>
    <t>162706119.S</t>
  </si>
  <si>
    <t>Vodorovné premiestnenie výkopku bez naloženia. Príplatok k cene za každých ďalších aj začatých 1000 m</t>
  </si>
  <si>
    <t>22</t>
  </si>
  <si>
    <t>578,708*4</t>
  </si>
  <si>
    <t>171201202.S</t>
  </si>
  <si>
    <t>Uloženie sypaniny na skládky nad 100 do 1000 m3</t>
  </si>
  <si>
    <t>24</t>
  </si>
  <si>
    <t>13</t>
  </si>
  <si>
    <t>171209002.S</t>
  </si>
  <si>
    <t>Poplatok za skládku - zemina a kamenivo (17 05) ostatné</t>
  </si>
  <si>
    <t>t</t>
  </si>
  <si>
    <t>26</t>
  </si>
  <si>
    <t>578,708*1,7</t>
  </si>
  <si>
    <t>215901101.S</t>
  </si>
  <si>
    <t>Zhutnenie podložia z rastlej horniny 1 až 4 pod násypy, z hornina súdržných do 92 % PS a nesúdržných</t>
  </si>
  <si>
    <t>28</t>
  </si>
  <si>
    <t>15</t>
  </si>
  <si>
    <t>174101001.S</t>
  </si>
  <si>
    <t>Zásyp sypaninou so zhutnením jám, šachiet, rýh, zárezov alebo okolo objektov do 100 m3</t>
  </si>
  <si>
    <t>30</t>
  </si>
  <si>
    <t>M</t>
  </si>
  <si>
    <t>583410002900.S</t>
  </si>
  <si>
    <t>Kamenivo drvené hrubé frakcia 16-32 mm</t>
  </si>
  <si>
    <t>32</t>
  </si>
  <si>
    <t>45,3*1,8</t>
  </si>
  <si>
    <t>Povrchové úpravy terénu</t>
  </si>
  <si>
    <t>17</t>
  </si>
  <si>
    <t>103640000100.S</t>
  </si>
  <si>
    <t>Zemina pre terénne úpravy - ornica</t>
  </si>
  <si>
    <t>34</t>
  </si>
  <si>
    <t>612*0,2*1,6</t>
  </si>
  <si>
    <t>181301113.S</t>
  </si>
  <si>
    <t>Rozprestretie ornice v rovine, plocha nad 500 m2, hr. do 200 mm</t>
  </si>
  <si>
    <t>36</t>
  </si>
  <si>
    <t>19</t>
  </si>
  <si>
    <t>180404111.S</t>
  </si>
  <si>
    <t>Založenie ihriskového trávnika výsevom na vrstve ornice</t>
  </si>
  <si>
    <t>38</t>
  </si>
  <si>
    <t>005720001300.S</t>
  </si>
  <si>
    <t>Osivá tráv - trávové semeno</t>
  </si>
  <si>
    <t>kg</t>
  </si>
  <si>
    <t>40</t>
  </si>
  <si>
    <t>(612*35)/1000</t>
  </si>
  <si>
    <t>5.0</t>
  </si>
  <si>
    <t>Umelé povrchy</t>
  </si>
  <si>
    <t>21</t>
  </si>
  <si>
    <t>589160021.1.S</t>
  </si>
  <si>
    <t>Športový pružný podkladný povrch jednovrstvový, hr. 35mm</t>
  </si>
  <si>
    <t>42</t>
  </si>
  <si>
    <t>589170021.S</t>
  </si>
  <si>
    <t>Športový povrch atletický z SBR 10 mm a EPDM 3 mm vode priepustný typ Spraycoat</t>
  </si>
  <si>
    <t>44</t>
  </si>
  <si>
    <t>589991001.S</t>
  </si>
  <si>
    <t>Čiarovanie ihriska Tatran</t>
  </si>
  <si>
    <t>m</t>
  </si>
  <si>
    <t>46</t>
  </si>
  <si>
    <t>Komunikácie</t>
  </si>
  <si>
    <t>564751112.S</t>
  </si>
  <si>
    <t>Podklad alebo kryt z kameniva hrubého drveného veľ. 32-63 mm s rozprestretím a zhutnením hr. 160 mm</t>
  </si>
  <si>
    <t>48</t>
  </si>
  <si>
    <t>25</t>
  </si>
  <si>
    <t>564720211.S</t>
  </si>
  <si>
    <t>Podklad alebo kryt z kameniva hrubého drveného veľ. 16-32 mm s rozprestretím a zhutnením hr. 80 mm</t>
  </si>
  <si>
    <t>50</t>
  </si>
  <si>
    <t>564720111.S</t>
  </si>
  <si>
    <t>Podklad alebo kryt z kameniva hrubého drveného veľ. 8-16 mm s rozprestretím a zhutnením hr. 40 mm</t>
  </si>
  <si>
    <t>52</t>
  </si>
  <si>
    <t>27</t>
  </si>
  <si>
    <t>564720111.1S</t>
  </si>
  <si>
    <t>Podklad alebo kryt z kameniva hrubého drveného veľ. 4-8 mm s rozprestretím a zhutnením hr. 20 mm</t>
  </si>
  <si>
    <t>54</t>
  </si>
  <si>
    <t>564720111.2.S</t>
  </si>
  <si>
    <t>Podklad alebo kryt z kameniva hrubého drveného veľ. 0-4 mm s rozprestretím a zhutnením hr. 10 mm (ručné spracovanie)</t>
  </si>
  <si>
    <t>56</t>
  </si>
  <si>
    <t>29</t>
  </si>
  <si>
    <t>916561112.S</t>
  </si>
  <si>
    <t>Osadenie záhonového alebo parkového obrubníka betón., do lôžka z bet. pros. tr. C 16/20 s bočnou oporou</t>
  </si>
  <si>
    <t>62</t>
  </si>
  <si>
    <t>592170001800</t>
  </si>
  <si>
    <t>Obrubník PREMAC parkový, lxšxv 1000x50x250 mm, sivá</t>
  </si>
  <si>
    <t>ks</t>
  </si>
  <si>
    <t>58</t>
  </si>
  <si>
    <t>180*1,02</t>
  </si>
  <si>
    <t>31</t>
  </si>
  <si>
    <t>592170001400.S</t>
  </si>
  <si>
    <t>Obrubník parkový, lxšxv 500x50x200 mm, prírodný</t>
  </si>
  <si>
    <t>60</t>
  </si>
  <si>
    <t>216*1,02</t>
  </si>
  <si>
    <t>Odvodnenie</t>
  </si>
  <si>
    <t>211561111.S</t>
  </si>
  <si>
    <t>Výplň odvodňovacieho rebra alebo trativodu do rýh kamenivom hrubým drveným frakcie 4-16 mm</t>
  </si>
  <si>
    <t>64</t>
  </si>
  <si>
    <t>218*(0,3*0,75)</t>
  </si>
  <si>
    <t>1,5*(0,3*0,98)</t>
  </si>
  <si>
    <t>33</t>
  </si>
  <si>
    <t>211971110.S</t>
  </si>
  <si>
    <t>Zhotovenie opláštenia výplne z geotextílie, v ryhe alebo v záreze so stenami šikmými o skl. do 1:2,5</t>
  </si>
  <si>
    <t>68</t>
  </si>
  <si>
    <t>693110002000.S</t>
  </si>
  <si>
    <t>Geotextília polypropylénová netkaná 200 g/m2</t>
  </si>
  <si>
    <t>66</t>
  </si>
  <si>
    <t>35</t>
  </si>
  <si>
    <t>871228111.S</t>
  </si>
  <si>
    <t>Ukladanie drenážneho potrubia do pripravenej ryhy z tvrdého PVC priemeru nad 90 do 150 mm</t>
  </si>
  <si>
    <t>72</t>
  </si>
  <si>
    <t>286110015000.S</t>
  </si>
  <si>
    <t>Flexibilná drenážna PVC-U rúra DN 100, perforovaná</t>
  </si>
  <si>
    <t>70</t>
  </si>
  <si>
    <t>218*1,02</t>
  </si>
  <si>
    <t>37</t>
  </si>
  <si>
    <t>894810006.S</t>
  </si>
  <si>
    <t>Montáž PP revíznej kanalizačnej šachty priemeru do 600 mm do výšky šachty 2 m s plastovým poklopom</t>
  </si>
  <si>
    <t>82</t>
  </si>
  <si>
    <t>286610004300.S</t>
  </si>
  <si>
    <t>Šachtové dno DN 630/160, 0°-90°, pre PP revízne šachty DN 630</t>
  </si>
  <si>
    <t>74</t>
  </si>
  <si>
    <t>39</t>
  </si>
  <si>
    <t>286610028200.S</t>
  </si>
  <si>
    <t>Predĺženie vlnovcové DN 630, PP, dĺžka 2 m, pre PP revízne šachty DN 630</t>
  </si>
  <si>
    <t>76</t>
  </si>
  <si>
    <t>286610035500</t>
  </si>
  <si>
    <t>Šachtové dno prietočné DN 315x0°, ku kanalizačnej revíznej šachte TEGRA 600, PP, WAVIN</t>
  </si>
  <si>
    <t>78</t>
  </si>
  <si>
    <t>41</t>
  </si>
  <si>
    <t>286610026500.S</t>
  </si>
  <si>
    <t>Predĺženie vlnovcové DN 315 PP, dĺžka 1,25 m, SN 2, pre PP revízne šachty</t>
  </si>
  <si>
    <t>80</t>
  </si>
  <si>
    <t>871266000.S</t>
  </si>
  <si>
    <t>Montáž kanalizačného PVC-U potrubia hladkého viacvrstvového DN 100</t>
  </si>
  <si>
    <t>86</t>
  </si>
  <si>
    <t>43</t>
  </si>
  <si>
    <t>286110005900</t>
  </si>
  <si>
    <t>Rúra kanalizačná PVC-U gravitačná, hladká SN4 - KG, ML - viacvrstvová, DN 110, dĺ. 5 m, WAVIN</t>
  </si>
  <si>
    <t>84</t>
  </si>
  <si>
    <t>(1,5/5)*1,02</t>
  </si>
  <si>
    <t>Vybavenie športoviska</t>
  </si>
  <si>
    <t>953943123.S</t>
  </si>
  <si>
    <t>Osadenie drobných kovových predmetov do betónu pred zabetónovaním, hmotnosti 5-15 kg/kus (bez dodávky)</t>
  </si>
  <si>
    <t>88</t>
  </si>
  <si>
    <t>45</t>
  </si>
  <si>
    <t>8-30179</t>
  </si>
  <si>
    <t>Odrazová doska školská – kompletná sada S-0294</t>
  </si>
  <si>
    <t>90</t>
  </si>
  <si>
    <t>1-00734</t>
  </si>
  <si>
    <t>Oceľová pozinkovaná základová vanička s príslušenstvom pre kryt</t>
  </si>
  <si>
    <t>92</t>
  </si>
  <si>
    <t>47</t>
  </si>
  <si>
    <t>1-00744</t>
  </si>
  <si>
    <t>Kryt pre tréningové odrazové dosky pre skok ďaleký a trojskok PB-S0294</t>
  </si>
  <si>
    <t>94</t>
  </si>
  <si>
    <t>1-10930</t>
  </si>
  <si>
    <t>Štartový blok školský BASIC PBS14-B</t>
  </si>
  <si>
    <t>96</t>
  </si>
  <si>
    <t>9.1</t>
  </si>
  <si>
    <t>Doskočisko</t>
  </si>
  <si>
    <t>49</t>
  </si>
  <si>
    <t>104</t>
  </si>
  <si>
    <t>7203</t>
  </si>
  <si>
    <t>Bet. obrubník s EPDM hranou, biely 1000x400x60mm</t>
  </si>
  <si>
    <t>98</t>
  </si>
  <si>
    <t>51</t>
  </si>
  <si>
    <t>7204</t>
  </si>
  <si>
    <t>Bet. obrubník s EPDM hranou, biely 500x400x60mm</t>
  </si>
  <si>
    <t>100</t>
  </si>
  <si>
    <t>7209</t>
  </si>
  <si>
    <t>Rohový bet. obrubník s EPDM hranou 250x60x400mm</t>
  </si>
  <si>
    <t>102</t>
  </si>
  <si>
    <t>53</t>
  </si>
  <si>
    <t>581530001800.S</t>
  </si>
  <si>
    <t>Kremičitý piesok, frakcia 0-1 mm, prírodný, 25 kg bal</t>
  </si>
  <si>
    <t>106</t>
  </si>
  <si>
    <t>(7*3*0,4)*1,6</t>
  </si>
  <si>
    <t>9579.1</t>
  </si>
  <si>
    <t>Plachta PVC na zakrytie pieskoviska + pružné lano</t>
  </si>
  <si>
    <t>108</t>
  </si>
  <si>
    <t>93</t>
  </si>
  <si>
    <t>Dokončovacie práce inžinierskych stavieb</t>
  </si>
  <si>
    <t>55</t>
  </si>
  <si>
    <t>935112111.S</t>
  </si>
  <si>
    <t>Osadenie priekop. žľabu z betón. priekopových tvárnic šírky do 500 mm do betónu C 12/15</t>
  </si>
  <si>
    <t>110</t>
  </si>
  <si>
    <t>592270001900.S</t>
  </si>
  <si>
    <t>Žľabovka plytká pre odvod zrážok zo spevnených plôch, lxšxv 500x200x80(55) mm</t>
  </si>
  <si>
    <t>112</t>
  </si>
  <si>
    <t>(68*5)*1,02</t>
  </si>
  <si>
    <t>97</t>
  </si>
  <si>
    <t>Búranie konštrukcií</t>
  </si>
  <si>
    <t>57</t>
  </si>
  <si>
    <t>113107142.S</t>
  </si>
  <si>
    <t>Odstránenie krytu asfaltového v ploche do 200 m2, hr. nad 50 do 100 mm,  -0,25000t</t>
  </si>
  <si>
    <t>114</t>
  </si>
  <si>
    <t>113205111.S</t>
  </si>
  <si>
    <t>Vytrhanie obrúb betónových, chodníkových ležatých,  -0,23000t</t>
  </si>
  <si>
    <t>1972908606</t>
  </si>
  <si>
    <t>59</t>
  </si>
  <si>
    <t>976016111.1.S</t>
  </si>
  <si>
    <t>Vybúranie prefabrikovaných žľabov s podmúrovkou</t>
  </si>
  <si>
    <t>1029023728</t>
  </si>
  <si>
    <t>979084216.S</t>
  </si>
  <si>
    <t>Vodorovná doprava vybúraných hmôt po suchu bez naloženia, ale so zložením na vzdialenosť do 5 km</t>
  </si>
  <si>
    <t>1083558572</t>
  </si>
  <si>
    <t>61</t>
  </si>
  <si>
    <t>979084219.S</t>
  </si>
  <si>
    <t>Príplatok k cene za každých ďalších aj začatých 5 km nad 5 km</t>
  </si>
  <si>
    <t>2080122018</t>
  </si>
  <si>
    <t>74,794*2 'Prepočítané koeficientom množstva</t>
  </si>
  <si>
    <t>979087113.S</t>
  </si>
  <si>
    <t>Nakladanie na dopravný prostriedok pre vodorovnú dopravu vybúraných hmôt</t>
  </si>
  <si>
    <t>1686282369</t>
  </si>
  <si>
    <t>63</t>
  </si>
  <si>
    <t>979089012.S</t>
  </si>
  <si>
    <t>Poplatok za skládku - betón, tehly, dlaždice, obkladačky a keramika  (17 01), ostatné</t>
  </si>
  <si>
    <t>1181352035</t>
  </si>
  <si>
    <t>74,794-5,8</t>
  </si>
  <si>
    <t>979089212.S</t>
  </si>
  <si>
    <t>Poplatok za skládku - bitúmenové zmesi, uholný decht, dechtové výrobky (17 03 ), ostatné</t>
  </si>
  <si>
    <t>-539930743</t>
  </si>
  <si>
    <t>99</t>
  </si>
  <si>
    <t>Staveniskový presun hmôt</t>
  </si>
  <si>
    <t>65</t>
  </si>
  <si>
    <t>998222011.S</t>
  </si>
  <si>
    <t>Presun hmôt pre pozemné komunikácie s krytom z kameniva (8222, 8225) akejkoľvek dĺžky objektu</t>
  </si>
  <si>
    <t>-1868610754</t>
  </si>
  <si>
    <t>2543,94-81,54</t>
  </si>
  <si>
    <t>VRN</t>
  </si>
  <si>
    <t>Investičné náklady neobsiahnute v cenách stavebno-montážnych prác</t>
  </si>
  <si>
    <t>000300016.S</t>
  </si>
  <si>
    <t>Geodetické práce - vykonávané pred výstavbou určenie vytyčovacej siete, vytýčenie staveniska, staveb. objektu</t>
  </si>
  <si>
    <t>eur</t>
  </si>
  <si>
    <t>1024</t>
  </si>
  <si>
    <t>-1037074377</t>
  </si>
  <si>
    <t>67</t>
  </si>
  <si>
    <t>000300021.S</t>
  </si>
  <si>
    <t>Geodetické práce - vykonávané v priebehu výstavby, výškové merania</t>
  </si>
  <si>
    <t>sub</t>
  </si>
  <si>
    <t>1380122942</t>
  </si>
  <si>
    <t>000400022.S</t>
  </si>
  <si>
    <t>Projektové práce - stavebná časť (stavebné objekty vrátane ich technického vybavenia). náklady na dokumentáciu skutočného zhotovenia stavby</t>
  </si>
  <si>
    <t>kpl</t>
  </si>
  <si>
    <t>-1721070768</t>
  </si>
  <si>
    <t>69</t>
  </si>
  <si>
    <t>000600011.S</t>
  </si>
  <si>
    <t>Zariadenie staveniska - prevádzkové kancelárie</t>
  </si>
  <si>
    <t>107035213</t>
  </si>
  <si>
    <t>000600013.S</t>
  </si>
  <si>
    <t>Zariadenie staveniska - prevádzkové sklady</t>
  </si>
  <si>
    <t>1280485140</t>
  </si>
  <si>
    <t>71</t>
  </si>
  <si>
    <t>000600018.S</t>
  </si>
  <si>
    <t>Zariadenie staveniska - prevádzkové prípojka elektrického prúdu</t>
  </si>
  <si>
    <t>729074463</t>
  </si>
  <si>
    <t>000600021.S</t>
  </si>
  <si>
    <t>Zariadenie staveniska - prevádzkové oplotenie staveniska</t>
  </si>
  <si>
    <t>-1105740433</t>
  </si>
  <si>
    <t>73</t>
  </si>
  <si>
    <t>000600042.S</t>
  </si>
  <si>
    <t>Zariadenie staveniska - sociálne sociálne zariadenia</t>
  </si>
  <si>
    <t>1897975491</t>
  </si>
  <si>
    <t>001100001.1.R</t>
  </si>
  <si>
    <t>Meranie - Satická záťažová skúška podložia</t>
  </si>
  <si>
    <t>522982660</t>
  </si>
  <si>
    <t>75</t>
  </si>
  <si>
    <t>001100001.2.R</t>
  </si>
  <si>
    <t>Meranie - Záťažová skúška podložia dynamická</t>
  </si>
  <si>
    <t>96230413</t>
  </si>
  <si>
    <t>1. - SO 02 Revitalizácia multifunkčného ihriska</t>
  </si>
  <si>
    <t>Časť:</t>
  </si>
  <si>
    <t>1.1 - SO 02.1 Hracia plocha - výmena umelej trávy</t>
  </si>
  <si>
    <t>Ing.arch. Katarína Robeková</t>
  </si>
  <si>
    <t xml:space="preserve">    5 - Výmena umelého trávnika</t>
  </si>
  <si>
    <t xml:space="preserve">    9 - Ostatné konštrukcie a práce-búranie</t>
  </si>
  <si>
    <t xml:space="preserve">    99 - Presun hmôt HSV</t>
  </si>
  <si>
    <t>Výmena umelého trávnika</t>
  </si>
  <si>
    <t>002</t>
  </si>
  <si>
    <t>Zarovananie spodnej vrstvy + zhutnenie</t>
  </si>
  <si>
    <t>589100006.S</t>
  </si>
  <si>
    <t>Položenie umelej trávy na viacúčelové povrchy</t>
  </si>
  <si>
    <t>1095673929</t>
  </si>
  <si>
    <t>284170005200.Sr</t>
  </si>
  <si>
    <t>Umelý trávnik viacúčelový, farebné prevedenie - tenis (červenohnedý), výbehy (zelený), výška vlasu 20mm - vrátane podlepovacej pásky, PU lepidla, čiar, zásypu krem. pieskom</t>
  </si>
  <si>
    <t>-1790048973</t>
  </si>
  <si>
    <t>011</t>
  </si>
  <si>
    <t>Lajnovanie</t>
  </si>
  <si>
    <t>869472235</t>
  </si>
  <si>
    <t>003</t>
  </si>
  <si>
    <t>Odstránenie existujúceho športového povrchu - umelého trávnika</t>
  </si>
  <si>
    <t>Ostatné konštrukcie a práce-búranie</t>
  </si>
  <si>
    <t>767914810.S</t>
  </si>
  <si>
    <t>Demontáž oplotenia s ochrannou sieťou  -0,00900t</t>
  </si>
  <si>
    <t>-2019926195</t>
  </si>
  <si>
    <t>2079595065</t>
  </si>
  <si>
    <t>2032062591</t>
  </si>
  <si>
    <t>19,1*2 'Prepočítané koeficientom množstva</t>
  </si>
  <si>
    <t>-419848252</t>
  </si>
  <si>
    <t>979089112.S</t>
  </si>
  <si>
    <t>Poplatok za skládku - drevo, sklo, plasty (17 02 ), ostatné</t>
  </si>
  <si>
    <t>-1205862808</t>
  </si>
  <si>
    <t>979089612.S</t>
  </si>
  <si>
    <t xml:space="preserve">Poplatok za skládku - iné odpady zo stavieb a demolácií (17 09), ostatné </t>
  </si>
  <si>
    <t>1241291333</t>
  </si>
  <si>
    <t>Presun hmôt HSV</t>
  </si>
  <si>
    <t>998222012.S</t>
  </si>
  <si>
    <t>Presun hmôt na spevnených plochách s krytom z kameniva (8233, 8235) pre akékoľvek dľžky</t>
  </si>
  <si>
    <t>1685605485</t>
  </si>
  <si>
    <t>244,0*1,8</t>
  </si>
  <si>
    <t>1.2 -  SO 02.2 Nové oplotenie - mantinelový systém</t>
  </si>
  <si>
    <t xml:space="preserve">    2 - Zakladanie</t>
  </si>
  <si>
    <t xml:space="preserve">    1.0 - Výmena mantinelového systému</t>
  </si>
  <si>
    <t>VRN - Investičné náklady neobsiahnuté v cenách</t>
  </si>
  <si>
    <t>Zakladanie</t>
  </si>
  <si>
    <t>275313612.Sr</t>
  </si>
  <si>
    <t>Základové pätky nového oplotenia</t>
  </si>
  <si>
    <t>-604289680</t>
  </si>
  <si>
    <t>9007</t>
  </si>
  <si>
    <t>Demontáž mantinelov a nosnej konštrukcie</t>
  </si>
  <si>
    <t>-1932036713</t>
  </si>
  <si>
    <t>1.0</t>
  </si>
  <si>
    <t>Výmena mantinelového systému</t>
  </si>
  <si>
    <t>006</t>
  </si>
  <si>
    <t>D+M - Ochranná sieť po obvode ihriska, oko 45x45x4mm z PP, farba zelená alebo čierna, výška3m nad hracou plochou, nosné profily zaoblené, kotvenie modulov sietí do bet. podkladu pomocou závitových tyčí a chem. hmoždiniek</t>
  </si>
  <si>
    <t>342401353</t>
  </si>
  <si>
    <t>007</t>
  </si>
  <si>
    <t>Demontáž pôvodnej záchytnej siete</t>
  </si>
  <si>
    <t>-1276507667</t>
  </si>
  <si>
    <t>008</t>
  </si>
  <si>
    <t>D+M - Sieť na bránky (3x2m 70/110cm)</t>
  </si>
  <si>
    <t>-1330601187</t>
  </si>
  <si>
    <t>000</t>
  </si>
  <si>
    <t>D+M - Mantinelová výplň systému viacúčelového ihriska, preglejka vodeodolná (rozm. 2500x1250x18mm) nosná konštr.z joklových oc.pozink.profilov. Mantinely pokryté bielymi PP doskami hr.8mm s UV stabilizátorom,madlo z modrého HDPE</t>
  </si>
  <si>
    <t>1271045879</t>
  </si>
  <si>
    <t>D+M - Mantinelová výplň systému viacúčelového ihriska, preglejka vodeodolná (rozm. 2000x1250x18mm) nosná konštr.z joklových oc.pozink.profilov. Mantinely pokryté bielymi PP doskami hr.8mm s UV stabilizátorom,madlo z modrého HDPE</t>
  </si>
  <si>
    <t>242781917</t>
  </si>
  <si>
    <t>D+M - Mantinelová výplň systému viacúčelového ihriska, preglejka vodeodolná (rozm. 850x1250x18mm) nosná konštr.z joklových oc.pozink.profilov. Mantinely pokryté bielymi PP doskami hr.8mm s UV stabilizátorom,madlo z modrého HDPE</t>
  </si>
  <si>
    <t>1167143820</t>
  </si>
  <si>
    <t>004</t>
  </si>
  <si>
    <t>D+M - Mantinelová výplň systému viacúčelového ihriska, preglejka vodeodolná (rozm. 2400x1250x18mm) nosná konštr.z joklových oc.pozink.profilov. Mantinely pokryté bielymi PP doskami hr.8mm s UV stabilizátorom,madlo z modrého HDPE</t>
  </si>
  <si>
    <t>-931941782</t>
  </si>
  <si>
    <t>005</t>
  </si>
  <si>
    <t>D+M - Mantinelová výplň systému viacúčelového ihriska, preglejka vodeodolná (rozm. 1120x1250x18mm) nosná konštr.z joklových oc.pozink.profilov. Mantinely pokryté bielymi PP doskami hr.8mm s UV stabilizátorom,madlo z modrého HDPE</t>
  </si>
  <si>
    <t>-1701652076</t>
  </si>
  <si>
    <t>D+M - Mantinelová výplň systému viacúčelového ihriska, preglejka vodeodolná (rozm. 880x1250x18mm) nosná konštr.z joklových oc.pozink.profilov. Mantinely pokryté bielymi PP doskami hr.8mm s UV stabilizátorom,madlo z modrého HDPE</t>
  </si>
  <si>
    <t>-1501806192</t>
  </si>
  <si>
    <t>D+M - Mantinelová výplň systému viacúčelového ihriska, preglejka vodeodolná (rozm. 900x1250x18mm) nosná konštr.z joklových oc.pozink.profilov. Mantinely pokryté bielymi PP doskami hr.8mm s UV stabilizátorom,madlo z modrého HDPE</t>
  </si>
  <si>
    <t>129525750</t>
  </si>
  <si>
    <t>D+M - Mantinelová výplň systému viacúčelového ihriska, preglejka vodeodolná (rozm. 970x1250x18mm) nosná konštr.z joklových oc.pozink.profilov. Mantinely pokryté bielymi PP doskami hr.8mm s UV stabilizátorom,madlo z modrého HDPE</t>
  </si>
  <si>
    <t>307827587</t>
  </si>
  <si>
    <t>009</t>
  </si>
  <si>
    <t>D+M - Mantinelová výplň systému viacúčelového ihriska, preglejka vodeodolná vstupné dvere š=1,0m nosná konštr.z joklových oc.pozink.profilov. výplň bielymi PP doskami hr.8mm s UV stabilizátorom,madlo z modrého HDPE</t>
  </si>
  <si>
    <t>-394356226</t>
  </si>
  <si>
    <t>010</t>
  </si>
  <si>
    <t>D+M - Mantinelová výplň systému viacúčelového ihriska, preglejka vodeodolná vstupná brána š=2,5m nosná konštr.z joklových oc.pozink.profilov. výplň bielymi PP doskami hr.8mm s UV stabilizátorom,madlo z modrého HDPE</t>
  </si>
  <si>
    <t>-1185507542</t>
  </si>
  <si>
    <t>D+M - futbalová bránka</t>
  </si>
  <si>
    <t>807332026</t>
  </si>
  <si>
    <t>-1206607357</t>
  </si>
  <si>
    <t>1142816088</t>
  </si>
  <si>
    <t>-50569982</t>
  </si>
  <si>
    <t>8,275*2 'Prepočítané koeficientom množstva</t>
  </si>
  <si>
    <t>58249203</t>
  </si>
  <si>
    <t>979089312.S</t>
  </si>
  <si>
    <t>Poplatok za skládku - kovy (meď, bronz, mosadz atď.) (17 04 ), ostatné</t>
  </si>
  <si>
    <t>1540690412</t>
  </si>
  <si>
    <t>Investičné náklady neobsiahnuté v cenách</t>
  </si>
  <si>
    <t>Prevádzka staveniska</t>
  </si>
  <si>
    <t>-1834638822</t>
  </si>
  <si>
    <t>2 - SO 04 Revitalizácia asfaltovej plochy v športovom areáli</t>
  </si>
  <si>
    <t>113107141.S</t>
  </si>
  <si>
    <t>Odstránenie krytu v ploche do 200 m2 asfaltového, hr. vrstvy do 50 mm,  -0,12500t</t>
  </si>
  <si>
    <t>572754111.S</t>
  </si>
  <si>
    <t>Vyrovnanie povrchu doterajších krytov asfaltovým betónom hr.20-40mm</t>
  </si>
  <si>
    <t>573211108.S</t>
  </si>
  <si>
    <t>Postrek asfaltový spojovací bez posypu kamenivom z asfaltu cestného v množstve 0,50 kg/m2</t>
  </si>
  <si>
    <t>577134111.S</t>
  </si>
  <si>
    <t>Asfaltový betón vrstva obrusná AC 8 O v pruhu š. do 3 m z nemodifik. asfaltu tr. II, po zhutnení hr. 40 mm</t>
  </si>
  <si>
    <t>974041112.S</t>
  </si>
  <si>
    <t>Pružná asfaltová zálievka spojov</t>
  </si>
  <si>
    <t>938909311.S</t>
  </si>
  <si>
    <t>Odstránenie blata, prachu alebo hlineného nánosu, z povrchu podkladu alebo krytu bet. alebo asfalt.</t>
  </si>
  <si>
    <t>1435272561</t>
  </si>
  <si>
    <t>-1761104043</t>
  </si>
  <si>
    <t>105,575*2 'Prepočítané koeficientom množstva</t>
  </si>
  <si>
    <t>979087213.S</t>
  </si>
  <si>
    <t>Nakladanie na dopravné prostriedky pre vodorovnú dopravu vybúraných hmôt</t>
  </si>
  <si>
    <t>979089821.S</t>
  </si>
  <si>
    <t>Poplatok za zhodnocovanie stavebného odpadu - bitúmenové zmesi, uholný decht a dechtové výrobky</t>
  </si>
  <si>
    <t>-806596666</t>
  </si>
  <si>
    <t>979093513.S</t>
  </si>
  <si>
    <t>Drvenie stavebného odpadu</t>
  </si>
  <si>
    <t>998225311.S</t>
  </si>
  <si>
    <t>Presun hmôt pre opravy a údržbu komunikácií a letísk s krytom asfaltovým alebo betónovým</t>
  </si>
  <si>
    <t>430788238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</si>
</sst>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4" fontId="25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horizontal="right" vertical="center"/>
    </xf>
    <xf numFmtId="0" fontId="31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164" fontId="17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workbookViewId="0">
      <selection activeCell="AI1" sqref="AI1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" customHeight="1">
      <c r="AR2" s="235" t="s">
        <v>5</v>
      </c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S2" s="15" t="s">
        <v>6</v>
      </c>
      <c r="BT2" s="15" t="s">
        <v>7</v>
      </c>
    </row>
    <row r="3" spans="1:74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ht="24.9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pans="1:74" ht="12" customHeight="1">
      <c r="B5" s="18"/>
      <c r="D5" s="22" t="s">
        <v>12</v>
      </c>
      <c r="K5" s="216" t="s">
        <v>13</v>
      </c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  <c r="AN5" s="217"/>
      <c r="AO5" s="217"/>
      <c r="AR5" s="18"/>
      <c r="BE5" s="213" t="s">
        <v>14</v>
      </c>
      <c r="BS5" s="15" t="s">
        <v>6</v>
      </c>
    </row>
    <row r="6" spans="1:74" ht="36.9" customHeight="1">
      <c r="B6" s="18"/>
      <c r="D6" s="24" t="s">
        <v>15</v>
      </c>
      <c r="K6" s="218" t="s">
        <v>16</v>
      </c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7"/>
      <c r="AJ6" s="217"/>
      <c r="AK6" s="217"/>
      <c r="AL6" s="217"/>
      <c r="AM6" s="217"/>
      <c r="AN6" s="217"/>
      <c r="AO6" s="217"/>
      <c r="AR6" s="18"/>
      <c r="BE6" s="214"/>
      <c r="BS6" s="15" t="s">
        <v>6</v>
      </c>
    </row>
    <row r="7" spans="1:74" ht="12" customHeight="1">
      <c r="B7" s="18"/>
      <c r="D7" s="25" t="s">
        <v>17</v>
      </c>
      <c r="K7" s="23" t="s">
        <v>1</v>
      </c>
      <c r="AK7" s="25" t="s">
        <v>18</v>
      </c>
      <c r="AN7" s="23" t="s">
        <v>1</v>
      </c>
      <c r="AR7" s="18"/>
      <c r="BE7" s="214"/>
      <c r="BS7" s="15" t="s">
        <v>6</v>
      </c>
    </row>
    <row r="8" spans="1:74" ht="12" customHeight="1">
      <c r="B8" s="18"/>
      <c r="D8" s="25" t="s">
        <v>19</v>
      </c>
      <c r="K8" s="23" t="s">
        <v>20</v>
      </c>
      <c r="AK8" s="25" t="s">
        <v>21</v>
      </c>
      <c r="AN8" s="27" t="s">
        <v>28</v>
      </c>
      <c r="AR8" s="18"/>
      <c r="BE8" s="214"/>
      <c r="BS8" s="15" t="s">
        <v>6</v>
      </c>
    </row>
    <row r="9" spans="1:74" ht="14.4" customHeight="1">
      <c r="B9" s="18"/>
      <c r="AR9" s="18"/>
      <c r="BE9" s="214"/>
      <c r="BS9" s="15" t="s">
        <v>6</v>
      </c>
    </row>
    <row r="10" spans="1:74" ht="12" customHeight="1">
      <c r="B10" s="18"/>
      <c r="D10" s="25" t="s">
        <v>22</v>
      </c>
      <c r="AK10" s="25" t="s">
        <v>23</v>
      </c>
      <c r="AN10" s="23" t="s">
        <v>24</v>
      </c>
      <c r="AR10" s="18"/>
      <c r="BE10" s="214"/>
      <c r="BS10" s="15" t="s">
        <v>6</v>
      </c>
    </row>
    <row r="11" spans="1:74" ht="18.45" customHeight="1">
      <c r="B11" s="18"/>
      <c r="E11" s="23" t="s">
        <v>25</v>
      </c>
      <c r="AK11" s="25" t="s">
        <v>26</v>
      </c>
      <c r="AN11" s="23" t="s">
        <v>1</v>
      </c>
      <c r="AR11" s="18"/>
      <c r="BE11" s="214"/>
      <c r="BS11" s="15" t="s">
        <v>6</v>
      </c>
    </row>
    <row r="12" spans="1:74" ht="6.9" customHeight="1">
      <c r="B12" s="18"/>
      <c r="AR12" s="18"/>
      <c r="BE12" s="214"/>
      <c r="BS12" s="15" t="s">
        <v>6</v>
      </c>
    </row>
    <row r="13" spans="1:74" ht="12" customHeight="1">
      <c r="B13" s="18"/>
      <c r="D13" s="25" t="s">
        <v>27</v>
      </c>
      <c r="AK13" s="25" t="s">
        <v>23</v>
      </c>
      <c r="AN13" s="27" t="s">
        <v>28</v>
      </c>
      <c r="AR13" s="18"/>
      <c r="BE13" s="214"/>
      <c r="BS13" s="15" t="s">
        <v>6</v>
      </c>
    </row>
    <row r="14" spans="1:74" ht="13.2">
      <c r="B14" s="18"/>
      <c r="E14" s="219" t="s">
        <v>28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5" t="s">
        <v>26</v>
      </c>
      <c r="AN14" s="27" t="s">
        <v>28</v>
      </c>
      <c r="AR14" s="18"/>
      <c r="BE14" s="214"/>
      <c r="BS14" s="15" t="s">
        <v>6</v>
      </c>
    </row>
    <row r="15" spans="1:74" ht="6.9" customHeight="1">
      <c r="B15" s="18"/>
      <c r="AR15" s="18"/>
      <c r="BE15" s="214"/>
      <c r="BS15" s="15" t="s">
        <v>3</v>
      </c>
    </row>
    <row r="16" spans="1:74" ht="12" customHeight="1">
      <c r="B16" s="18"/>
      <c r="D16" s="25" t="s">
        <v>29</v>
      </c>
      <c r="AK16" s="25" t="s">
        <v>23</v>
      </c>
      <c r="AN16" s="23" t="s">
        <v>1</v>
      </c>
      <c r="AR16" s="18"/>
      <c r="BE16" s="214"/>
      <c r="BS16" s="15" t="s">
        <v>3</v>
      </c>
    </row>
    <row r="17" spans="2:71" ht="18.45" customHeight="1">
      <c r="B17" s="18"/>
      <c r="E17" s="23" t="s">
        <v>30</v>
      </c>
      <c r="AK17" s="25" t="s">
        <v>26</v>
      </c>
      <c r="AN17" s="23" t="s">
        <v>1</v>
      </c>
      <c r="AR17" s="18"/>
      <c r="BE17" s="214"/>
      <c r="BS17" s="15" t="s">
        <v>31</v>
      </c>
    </row>
    <row r="18" spans="2:71" ht="6.9" customHeight="1">
      <c r="B18" s="18"/>
      <c r="AR18" s="18"/>
      <c r="BE18" s="214"/>
      <c r="BS18" s="15" t="s">
        <v>6</v>
      </c>
    </row>
    <row r="19" spans="2:71" ht="12" customHeight="1">
      <c r="B19" s="18"/>
      <c r="D19" s="25" t="s">
        <v>32</v>
      </c>
      <c r="AK19" s="25" t="s">
        <v>23</v>
      </c>
      <c r="AN19" s="23" t="s">
        <v>1</v>
      </c>
      <c r="AR19" s="18"/>
      <c r="BE19" s="214"/>
      <c r="BS19" s="15" t="s">
        <v>6</v>
      </c>
    </row>
    <row r="20" spans="2:71" ht="18.45" customHeight="1">
      <c r="B20" s="18"/>
      <c r="E20" s="23" t="s">
        <v>30</v>
      </c>
      <c r="AK20" s="25" t="s">
        <v>26</v>
      </c>
      <c r="AN20" s="23" t="s">
        <v>1</v>
      </c>
      <c r="AR20" s="18"/>
      <c r="BE20" s="214"/>
      <c r="BS20" s="15" t="s">
        <v>31</v>
      </c>
    </row>
    <row r="21" spans="2:71" ht="6.9" customHeight="1">
      <c r="B21" s="18"/>
      <c r="AR21" s="18"/>
      <c r="BE21" s="214"/>
    </row>
    <row r="22" spans="2:71" ht="12" customHeight="1">
      <c r="B22" s="18"/>
      <c r="D22" s="25" t="s">
        <v>33</v>
      </c>
      <c r="AR22" s="18"/>
      <c r="BE22" s="214"/>
    </row>
    <row r="23" spans="2:71" ht="16.5" customHeight="1">
      <c r="B23" s="18"/>
      <c r="E23" s="221" t="s">
        <v>1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R23" s="18"/>
      <c r="BE23" s="214"/>
    </row>
    <row r="24" spans="2:71" ht="6.9" customHeight="1">
      <c r="B24" s="18"/>
      <c r="AR24" s="18"/>
      <c r="BE24" s="214"/>
    </row>
    <row r="25" spans="2:71" ht="6.9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14"/>
    </row>
    <row r="26" spans="2:71" s="1" customFormat="1" ht="25.95" customHeight="1">
      <c r="B26" s="30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22">
        <f>ROUND(AG94,2)</f>
        <v>0</v>
      </c>
      <c r="AL26" s="223"/>
      <c r="AM26" s="223"/>
      <c r="AN26" s="223"/>
      <c r="AO26" s="223"/>
      <c r="AR26" s="30"/>
      <c r="BE26" s="214"/>
    </row>
    <row r="27" spans="2:71" s="1" customFormat="1" ht="6.9" customHeight="1">
      <c r="B27" s="30"/>
      <c r="AR27" s="30"/>
      <c r="BE27" s="214"/>
    </row>
    <row r="28" spans="2:71" s="1" customFormat="1" ht="13.2">
      <c r="B28" s="30"/>
      <c r="L28" s="224" t="s">
        <v>35</v>
      </c>
      <c r="M28" s="224"/>
      <c r="N28" s="224"/>
      <c r="O28" s="224"/>
      <c r="P28" s="224"/>
      <c r="W28" s="224" t="s">
        <v>36</v>
      </c>
      <c r="X28" s="224"/>
      <c r="Y28" s="224"/>
      <c r="Z28" s="224"/>
      <c r="AA28" s="224"/>
      <c r="AB28" s="224"/>
      <c r="AC28" s="224"/>
      <c r="AD28" s="224"/>
      <c r="AE28" s="224"/>
      <c r="AK28" s="224" t="s">
        <v>37</v>
      </c>
      <c r="AL28" s="224"/>
      <c r="AM28" s="224"/>
      <c r="AN28" s="224"/>
      <c r="AO28" s="224"/>
      <c r="AR28" s="30"/>
      <c r="BE28" s="214"/>
    </row>
    <row r="29" spans="2:71" s="2" customFormat="1" ht="14.4" customHeight="1">
      <c r="B29" s="34"/>
      <c r="D29" s="25" t="s">
        <v>38</v>
      </c>
      <c r="F29" s="35" t="s">
        <v>39</v>
      </c>
      <c r="L29" s="227">
        <v>0.23</v>
      </c>
      <c r="M29" s="226"/>
      <c r="N29" s="226"/>
      <c r="O29" s="226"/>
      <c r="P29" s="226"/>
      <c r="Q29" s="36"/>
      <c r="R29" s="36"/>
      <c r="S29" s="36"/>
      <c r="T29" s="36"/>
      <c r="U29" s="36"/>
      <c r="V29" s="36"/>
      <c r="W29" s="225">
        <f>ROUND(AZ94, 2)</f>
        <v>0</v>
      </c>
      <c r="X29" s="226"/>
      <c r="Y29" s="226"/>
      <c r="Z29" s="226"/>
      <c r="AA29" s="226"/>
      <c r="AB29" s="226"/>
      <c r="AC29" s="226"/>
      <c r="AD29" s="226"/>
      <c r="AE29" s="226"/>
      <c r="AF29" s="36"/>
      <c r="AG29" s="36"/>
      <c r="AH29" s="36"/>
      <c r="AI29" s="36"/>
      <c r="AJ29" s="36"/>
      <c r="AK29" s="225">
        <f>ROUND(AV94, 2)</f>
        <v>0</v>
      </c>
      <c r="AL29" s="226"/>
      <c r="AM29" s="226"/>
      <c r="AN29" s="226"/>
      <c r="AO29" s="226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215"/>
    </row>
    <row r="30" spans="2:71" s="2" customFormat="1" ht="14.4" customHeight="1">
      <c r="B30" s="34"/>
      <c r="F30" s="35" t="s">
        <v>40</v>
      </c>
      <c r="L30" s="227">
        <v>0.23</v>
      </c>
      <c r="M30" s="226"/>
      <c r="N30" s="226"/>
      <c r="O30" s="226"/>
      <c r="P30" s="226"/>
      <c r="Q30" s="36"/>
      <c r="R30" s="36"/>
      <c r="S30" s="36"/>
      <c r="T30" s="36"/>
      <c r="U30" s="36"/>
      <c r="V30" s="36"/>
      <c r="W30" s="225">
        <f>ROUND(BA94, 2)</f>
        <v>0</v>
      </c>
      <c r="X30" s="226"/>
      <c r="Y30" s="226"/>
      <c r="Z30" s="226"/>
      <c r="AA30" s="226"/>
      <c r="AB30" s="226"/>
      <c r="AC30" s="226"/>
      <c r="AD30" s="226"/>
      <c r="AE30" s="226"/>
      <c r="AF30" s="36"/>
      <c r="AG30" s="36"/>
      <c r="AH30" s="36"/>
      <c r="AI30" s="36"/>
      <c r="AJ30" s="36"/>
      <c r="AK30" s="225">
        <f>ROUND(AW94, 2)</f>
        <v>0</v>
      </c>
      <c r="AL30" s="226"/>
      <c r="AM30" s="226"/>
      <c r="AN30" s="226"/>
      <c r="AO30" s="226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215"/>
    </row>
    <row r="31" spans="2:71" s="2" customFormat="1" ht="14.4" hidden="1" customHeight="1">
      <c r="B31" s="34"/>
      <c r="F31" s="25" t="s">
        <v>41</v>
      </c>
      <c r="L31" s="230">
        <v>0.23</v>
      </c>
      <c r="M31" s="229"/>
      <c r="N31" s="229"/>
      <c r="O31" s="229"/>
      <c r="P31" s="229"/>
      <c r="W31" s="228">
        <f>ROUND(BB94, 2)</f>
        <v>0</v>
      </c>
      <c r="X31" s="229"/>
      <c r="Y31" s="229"/>
      <c r="Z31" s="229"/>
      <c r="AA31" s="229"/>
      <c r="AB31" s="229"/>
      <c r="AC31" s="229"/>
      <c r="AD31" s="229"/>
      <c r="AE31" s="229"/>
      <c r="AK31" s="228">
        <v>0</v>
      </c>
      <c r="AL31" s="229"/>
      <c r="AM31" s="229"/>
      <c r="AN31" s="229"/>
      <c r="AO31" s="229"/>
      <c r="AR31" s="34"/>
      <c r="BE31" s="215"/>
    </row>
    <row r="32" spans="2:71" s="2" customFormat="1" ht="14.4" hidden="1" customHeight="1">
      <c r="B32" s="34"/>
      <c r="F32" s="25" t="s">
        <v>42</v>
      </c>
      <c r="L32" s="230">
        <v>0.23</v>
      </c>
      <c r="M32" s="229"/>
      <c r="N32" s="229"/>
      <c r="O32" s="229"/>
      <c r="P32" s="229"/>
      <c r="W32" s="228">
        <f>ROUND(BC94, 2)</f>
        <v>0</v>
      </c>
      <c r="X32" s="229"/>
      <c r="Y32" s="229"/>
      <c r="Z32" s="229"/>
      <c r="AA32" s="229"/>
      <c r="AB32" s="229"/>
      <c r="AC32" s="229"/>
      <c r="AD32" s="229"/>
      <c r="AE32" s="229"/>
      <c r="AK32" s="228">
        <v>0</v>
      </c>
      <c r="AL32" s="229"/>
      <c r="AM32" s="229"/>
      <c r="AN32" s="229"/>
      <c r="AO32" s="229"/>
      <c r="AR32" s="34"/>
      <c r="BE32" s="215"/>
    </row>
    <row r="33" spans="2:57" s="2" customFormat="1" ht="14.4" hidden="1" customHeight="1">
      <c r="B33" s="34"/>
      <c r="F33" s="35" t="s">
        <v>43</v>
      </c>
      <c r="L33" s="227">
        <v>0</v>
      </c>
      <c r="M33" s="226"/>
      <c r="N33" s="226"/>
      <c r="O33" s="226"/>
      <c r="P33" s="226"/>
      <c r="Q33" s="36"/>
      <c r="R33" s="36"/>
      <c r="S33" s="36"/>
      <c r="T33" s="36"/>
      <c r="U33" s="36"/>
      <c r="V33" s="36"/>
      <c r="W33" s="225">
        <f>ROUND(BD94, 2)</f>
        <v>0</v>
      </c>
      <c r="X33" s="226"/>
      <c r="Y33" s="226"/>
      <c r="Z33" s="226"/>
      <c r="AA33" s="226"/>
      <c r="AB33" s="226"/>
      <c r="AC33" s="226"/>
      <c r="AD33" s="226"/>
      <c r="AE33" s="226"/>
      <c r="AF33" s="36"/>
      <c r="AG33" s="36"/>
      <c r="AH33" s="36"/>
      <c r="AI33" s="36"/>
      <c r="AJ33" s="36"/>
      <c r="AK33" s="225">
        <v>0</v>
      </c>
      <c r="AL33" s="226"/>
      <c r="AM33" s="226"/>
      <c r="AN33" s="226"/>
      <c r="AO33" s="226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215"/>
    </row>
    <row r="34" spans="2:57" s="1" customFormat="1" ht="6.9" customHeight="1">
      <c r="B34" s="30"/>
      <c r="AR34" s="30"/>
      <c r="BE34" s="214"/>
    </row>
    <row r="35" spans="2:57" s="1" customFormat="1" ht="25.95" customHeight="1">
      <c r="B35" s="30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234" t="s">
        <v>46</v>
      </c>
      <c r="Y35" s="232"/>
      <c r="Z35" s="232"/>
      <c r="AA35" s="232"/>
      <c r="AB35" s="232"/>
      <c r="AC35" s="40"/>
      <c r="AD35" s="40"/>
      <c r="AE35" s="40"/>
      <c r="AF35" s="40"/>
      <c r="AG35" s="40"/>
      <c r="AH35" s="40"/>
      <c r="AI35" s="40"/>
      <c r="AJ35" s="40"/>
      <c r="AK35" s="231">
        <f>SUM(AK26:AK33)</f>
        <v>0</v>
      </c>
      <c r="AL35" s="232"/>
      <c r="AM35" s="232"/>
      <c r="AN35" s="232"/>
      <c r="AO35" s="233"/>
      <c r="AP35" s="38"/>
      <c r="AQ35" s="38"/>
      <c r="AR35" s="30"/>
    </row>
    <row r="36" spans="2:57" s="1" customFormat="1" ht="6.9" customHeight="1">
      <c r="B36" s="30"/>
      <c r="AR36" s="30"/>
    </row>
    <row r="37" spans="2:57" s="1" customFormat="1" ht="14.4" customHeight="1">
      <c r="B37" s="30"/>
      <c r="AR37" s="30"/>
    </row>
    <row r="38" spans="2:57" ht="14.4" customHeight="1">
      <c r="B38" s="18"/>
      <c r="AR38" s="18"/>
    </row>
    <row r="39" spans="2:57" ht="14.4" customHeight="1">
      <c r="B39" s="18"/>
      <c r="AR39" s="18"/>
    </row>
    <row r="40" spans="2:57" ht="14.4" customHeight="1">
      <c r="B40" s="18"/>
      <c r="AR40" s="18"/>
    </row>
    <row r="41" spans="2:57" ht="14.4" customHeight="1">
      <c r="B41" s="18"/>
      <c r="AR41" s="18"/>
    </row>
    <row r="42" spans="2:57" ht="14.4" customHeight="1">
      <c r="B42" s="18"/>
      <c r="AR42" s="18"/>
    </row>
    <row r="43" spans="2:57" ht="14.4" customHeight="1">
      <c r="B43" s="18"/>
      <c r="AR43" s="18"/>
    </row>
    <row r="44" spans="2:57" ht="14.4" customHeight="1">
      <c r="B44" s="18"/>
      <c r="AR44" s="18"/>
    </row>
    <row r="45" spans="2:57" ht="14.4" customHeight="1">
      <c r="B45" s="18"/>
      <c r="AR45" s="18"/>
    </row>
    <row r="46" spans="2:57" ht="14.4" customHeight="1">
      <c r="B46" s="18"/>
      <c r="AR46" s="18"/>
    </row>
    <row r="47" spans="2:57" ht="14.4" customHeight="1">
      <c r="B47" s="18"/>
      <c r="AR47" s="18"/>
    </row>
    <row r="48" spans="2:57" ht="14.4" customHeight="1">
      <c r="B48" s="18"/>
      <c r="AR48" s="18"/>
    </row>
    <row r="49" spans="2:44" s="1" customFormat="1" ht="14.4" customHeight="1">
      <c r="B49" s="30"/>
      <c r="D49" s="42" t="s">
        <v>47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48</v>
      </c>
      <c r="AI49" s="43"/>
      <c r="AJ49" s="43"/>
      <c r="AK49" s="43"/>
      <c r="AL49" s="43"/>
      <c r="AM49" s="43"/>
      <c r="AN49" s="43"/>
      <c r="AO49" s="43"/>
      <c r="AR49" s="30"/>
    </row>
    <row r="50" spans="2:44" ht="10.199999999999999">
      <c r="B50" s="18"/>
      <c r="AR50" s="18"/>
    </row>
    <row r="51" spans="2:44" ht="10.199999999999999">
      <c r="B51" s="18"/>
      <c r="AR51" s="18"/>
    </row>
    <row r="52" spans="2:44" ht="10.199999999999999">
      <c r="B52" s="18"/>
      <c r="AR52" s="18"/>
    </row>
    <row r="53" spans="2:44" ht="10.199999999999999">
      <c r="B53" s="18"/>
      <c r="AR53" s="18"/>
    </row>
    <row r="54" spans="2:44" ht="10.199999999999999">
      <c r="B54" s="18"/>
      <c r="AR54" s="18"/>
    </row>
    <row r="55" spans="2:44" ht="10.199999999999999">
      <c r="B55" s="18"/>
      <c r="AR55" s="18"/>
    </row>
    <row r="56" spans="2:44" ht="10.199999999999999">
      <c r="B56" s="18"/>
      <c r="AR56" s="18"/>
    </row>
    <row r="57" spans="2:44" ht="10.199999999999999">
      <c r="B57" s="18"/>
      <c r="AR57" s="18"/>
    </row>
    <row r="58" spans="2:44" ht="10.199999999999999">
      <c r="B58" s="18"/>
      <c r="AR58" s="18"/>
    </row>
    <row r="59" spans="2:44" ht="10.199999999999999">
      <c r="B59" s="18"/>
      <c r="AR59" s="18"/>
    </row>
    <row r="60" spans="2:44" s="1" customFormat="1" ht="13.2">
      <c r="B60" s="30"/>
      <c r="D60" s="44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4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4" t="s">
        <v>49</v>
      </c>
      <c r="AI60" s="32"/>
      <c r="AJ60" s="32"/>
      <c r="AK60" s="32"/>
      <c r="AL60" s="32"/>
      <c r="AM60" s="44" t="s">
        <v>50</v>
      </c>
      <c r="AN60" s="32"/>
      <c r="AO60" s="32"/>
      <c r="AR60" s="30"/>
    </row>
    <row r="61" spans="2:44" ht="10.199999999999999">
      <c r="B61" s="18"/>
      <c r="AR61" s="18"/>
    </row>
    <row r="62" spans="2:44" ht="10.199999999999999">
      <c r="B62" s="18"/>
      <c r="AR62" s="18"/>
    </row>
    <row r="63" spans="2:44" ht="10.199999999999999">
      <c r="B63" s="18"/>
      <c r="AR63" s="18"/>
    </row>
    <row r="64" spans="2:44" s="1" customFormat="1" ht="13.2">
      <c r="B64" s="30"/>
      <c r="D64" s="42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2" t="s">
        <v>52</v>
      </c>
      <c r="AI64" s="43"/>
      <c r="AJ64" s="43"/>
      <c r="AK64" s="43"/>
      <c r="AL64" s="43"/>
      <c r="AM64" s="43"/>
      <c r="AN64" s="43"/>
      <c r="AO64" s="43"/>
      <c r="AR64" s="30"/>
    </row>
    <row r="65" spans="2:44" ht="10.199999999999999">
      <c r="B65" s="18"/>
      <c r="AR65" s="18"/>
    </row>
    <row r="66" spans="2:44" ht="10.199999999999999">
      <c r="B66" s="18"/>
      <c r="AR66" s="18"/>
    </row>
    <row r="67" spans="2:44" ht="10.199999999999999">
      <c r="B67" s="18"/>
      <c r="AR67" s="18"/>
    </row>
    <row r="68" spans="2:44" ht="10.199999999999999">
      <c r="B68" s="18"/>
      <c r="AR68" s="18"/>
    </row>
    <row r="69" spans="2:44" ht="10.199999999999999">
      <c r="B69" s="18"/>
      <c r="AR69" s="18"/>
    </row>
    <row r="70" spans="2:44" ht="10.199999999999999">
      <c r="B70" s="18"/>
      <c r="AR70" s="18"/>
    </row>
    <row r="71" spans="2:44" ht="10.199999999999999">
      <c r="B71" s="18"/>
      <c r="AR71" s="18"/>
    </row>
    <row r="72" spans="2:44" ht="10.199999999999999">
      <c r="B72" s="18"/>
      <c r="AR72" s="18"/>
    </row>
    <row r="73" spans="2:44" ht="10.199999999999999">
      <c r="B73" s="18"/>
      <c r="AR73" s="18"/>
    </row>
    <row r="74" spans="2:44" ht="10.199999999999999">
      <c r="B74" s="18"/>
      <c r="AR74" s="18"/>
    </row>
    <row r="75" spans="2:44" s="1" customFormat="1" ht="13.2">
      <c r="B75" s="30"/>
      <c r="D75" s="44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4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4" t="s">
        <v>49</v>
      </c>
      <c r="AI75" s="32"/>
      <c r="AJ75" s="32"/>
      <c r="AK75" s="32"/>
      <c r="AL75" s="32"/>
      <c r="AM75" s="44" t="s">
        <v>50</v>
      </c>
      <c r="AN75" s="32"/>
      <c r="AO75" s="32"/>
      <c r="AR75" s="30"/>
    </row>
    <row r="76" spans="2:44" s="1" customFormat="1" ht="10.199999999999999">
      <c r="B76" s="30"/>
      <c r="AR76" s="30"/>
    </row>
    <row r="77" spans="2:44" s="1" customFormat="1" ht="6.9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0"/>
    </row>
    <row r="81" spans="1:91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0"/>
    </row>
    <row r="82" spans="1:91" s="1" customFormat="1" ht="24.9" customHeight="1">
      <c r="B82" s="30"/>
      <c r="C82" s="19" t="s">
        <v>53</v>
      </c>
      <c r="AR82" s="30"/>
    </row>
    <row r="83" spans="1:91" s="1" customFormat="1" ht="6.9" customHeight="1">
      <c r="B83" s="30"/>
      <c r="AR83" s="30"/>
    </row>
    <row r="84" spans="1:91" s="3" customFormat="1" ht="12" customHeight="1">
      <c r="B84" s="49"/>
      <c r="C84" s="25" t="s">
        <v>12</v>
      </c>
      <c r="L84" s="3" t="str">
        <f>K5</f>
        <v>003-01-25</v>
      </c>
      <c r="AR84" s="49"/>
    </row>
    <row r="85" spans="1:91" s="4" customFormat="1" ht="36.9" customHeight="1">
      <c r="B85" s="50"/>
      <c r="C85" s="51" t="s">
        <v>15</v>
      </c>
      <c r="L85" s="190" t="str">
        <f>K6</f>
        <v>Revitalizácia mestského športového areálu Hurbanova ulica, Stará Turá</v>
      </c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1"/>
      <c r="AH85" s="191"/>
      <c r="AI85" s="191"/>
      <c r="AJ85" s="191"/>
      <c r="AK85" s="191"/>
      <c r="AL85" s="191"/>
      <c r="AM85" s="191"/>
      <c r="AN85" s="191"/>
      <c r="AO85" s="191"/>
      <c r="AR85" s="50"/>
    </row>
    <row r="86" spans="1:91" s="1" customFormat="1" ht="6.9" customHeight="1">
      <c r="B86" s="30"/>
      <c r="AR86" s="30"/>
    </row>
    <row r="87" spans="1:91" s="1" customFormat="1" ht="12" customHeight="1">
      <c r="B87" s="30"/>
      <c r="C87" s="25" t="s">
        <v>19</v>
      </c>
      <c r="L87" s="52" t="str">
        <f>IF(K8="","",K8)</f>
        <v>k.ú. Stará Turá parc.č.1589/36</v>
      </c>
      <c r="AI87" s="25" t="s">
        <v>21</v>
      </c>
      <c r="AM87" s="192" t="str">
        <f>IF(AN8= "","",AN8)</f>
        <v>Vyplň údaj</v>
      </c>
      <c r="AN87" s="192"/>
      <c r="AR87" s="30"/>
    </row>
    <row r="88" spans="1:91" s="1" customFormat="1" ht="6.9" customHeight="1">
      <c r="B88" s="30"/>
      <c r="AR88" s="30"/>
    </row>
    <row r="89" spans="1:91" s="1" customFormat="1" ht="15.15" customHeight="1">
      <c r="B89" s="30"/>
      <c r="C89" s="25" t="s">
        <v>22</v>
      </c>
      <c r="L89" s="3" t="str">
        <f>IF(E11= "","",E11)</f>
        <v>Mesto Stará Turá,Gen.M.R.Štefánika 375/63,91601 St</v>
      </c>
      <c r="AI89" s="25" t="s">
        <v>29</v>
      </c>
      <c r="AM89" s="193" t="str">
        <f>IF(E17="","",E17)</f>
        <v xml:space="preserve"> </v>
      </c>
      <c r="AN89" s="194"/>
      <c r="AO89" s="194"/>
      <c r="AP89" s="194"/>
      <c r="AR89" s="30"/>
      <c r="AS89" s="195" t="s">
        <v>54</v>
      </c>
      <c r="AT89" s="196"/>
      <c r="AU89" s="54"/>
      <c r="AV89" s="54"/>
      <c r="AW89" s="54"/>
      <c r="AX89" s="54"/>
      <c r="AY89" s="54"/>
      <c r="AZ89" s="54"/>
      <c r="BA89" s="54"/>
      <c r="BB89" s="54"/>
      <c r="BC89" s="54"/>
      <c r="BD89" s="55"/>
    </row>
    <row r="90" spans="1:91" s="1" customFormat="1" ht="15.15" customHeight="1">
      <c r="B90" s="30"/>
      <c r="C90" s="25" t="s">
        <v>27</v>
      </c>
      <c r="L90" s="3" t="str">
        <f>IF(E14= "Vyplň údaj","",E14)</f>
        <v/>
      </c>
      <c r="AI90" s="25" t="s">
        <v>32</v>
      </c>
      <c r="AM90" s="193" t="str">
        <f>IF(E20="","",E20)</f>
        <v xml:space="preserve"> </v>
      </c>
      <c r="AN90" s="194"/>
      <c r="AO90" s="194"/>
      <c r="AP90" s="194"/>
      <c r="AR90" s="30"/>
      <c r="AS90" s="197"/>
      <c r="AT90" s="198"/>
      <c r="BD90" s="57"/>
    </row>
    <row r="91" spans="1:91" s="1" customFormat="1" ht="10.8" customHeight="1">
      <c r="B91" s="30"/>
      <c r="AR91" s="30"/>
      <c r="AS91" s="197"/>
      <c r="AT91" s="198"/>
      <c r="BD91" s="57"/>
    </row>
    <row r="92" spans="1:91" s="1" customFormat="1" ht="29.25" customHeight="1">
      <c r="B92" s="30"/>
      <c r="C92" s="199" t="s">
        <v>55</v>
      </c>
      <c r="D92" s="200"/>
      <c r="E92" s="200"/>
      <c r="F92" s="200"/>
      <c r="G92" s="200"/>
      <c r="H92" s="58"/>
      <c r="I92" s="202" t="s">
        <v>56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01" t="s">
        <v>57</v>
      </c>
      <c r="AH92" s="200"/>
      <c r="AI92" s="200"/>
      <c r="AJ92" s="200"/>
      <c r="AK92" s="200"/>
      <c r="AL92" s="200"/>
      <c r="AM92" s="200"/>
      <c r="AN92" s="202" t="s">
        <v>58</v>
      </c>
      <c r="AO92" s="200"/>
      <c r="AP92" s="203"/>
      <c r="AQ92" s="59" t="s">
        <v>59</v>
      </c>
      <c r="AR92" s="30"/>
      <c r="AS92" s="60" t="s">
        <v>60</v>
      </c>
      <c r="AT92" s="61" t="s">
        <v>61</v>
      </c>
      <c r="AU92" s="61" t="s">
        <v>62</v>
      </c>
      <c r="AV92" s="61" t="s">
        <v>63</v>
      </c>
      <c r="AW92" s="61" t="s">
        <v>64</v>
      </c>
      <c r="AX92" s="61" t="s">
        <v>65</v>
      </c>
      <c r="AY92" s="61" t="s">
        <v>66</v>
      </c>
      <c r="AZ92" s="61" t="s">
        <v>67</v>
      </c>
      <c r="BA92" s="61" t="s">
        <v>68</v>
      </c>
      <c r="BB92" s="61" t="s">
        <v>69</v>
      </c>
      <c r="BC92" s="61" t="s">
        <v>70</v>
      </c>
      <c r="BD92" s="62" t="s">
        <v>71</v>
      </c>
    </row>
    <row r="93" spans="1:91" s="1" customFormat="1" ht="10.8" customHeight="1">
      <c r="B93" s="30"/>
      <c r="AR93" s="30"/>
      <c r="AS93" s="63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5"/>
    </row>
    <row r="94" spans="1:91" s="5" customFormat="1" ht="32.4" customHeight="1">
      <c r="B94" s="64"/>
      <c r="C94" s="65" t="s">
        <v>72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11">
        <f>ROUND(AG95+AG96+AG99,2)</f>
        <v>0</v>
      </c>
      <c r="AH94" s="211"/>
      <c r="AI94" s="211"/>
      <c r="AJ94" s="211"/>
      <c r="AK94" s="211"/>
      <c r="AL94" s="211"/>
      <c r="AM94" s="211"/>
      <c r="AN94" s="212">
        <f t="shared" ref="AN94:AN99" si="0">SUM(AG94,AT94)</f>
        <v>0</v>
      </c>
      <c r="AO94" s="212"/>
      <c r="AP94" s="212"/>
      <c r="AQ94" s="68" t="s">
        <v>1</v>
      </c>
      <c r="AR94" s="64"/>
      <c r="AS94" s="69">
        <f>ROUND(AS95+AS96+AS99,2)</f>
        <v>0</v>
      </c>
      <c r="AT94" s="70">
        <f t="shared" ref="AT94:AT99" si="1">ROUND(SUM(AV94:AW94),2)</f>
        <v>0</v>
      </c>
      <c r="AU94" s="71">
        <f>ROUND(AU95+AU96+AU99,5)</f>
        <v>0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ROUND(AZ95+AZ96+AZ99,2)</f>
        <v>0</v>
      </c>
      <c r="BA94" s="70">
        <f>ROUND(BA95+BA96+BA99,2)</f>
        <v>0</v>
      </c>
      <c r="BB94" s="70">
        <f>ROUND(BB95+BB96+BB99,2)</f>
        <v>0</v>
      </c>
      <c r="BC94" s="70">
        <f>ROUND(BC95+BC96+BC99,2)</f>
        <v>0</v>
      </c>
      <c r="BD94" s="72">
        <f>ROUND(BD95+BD96+BD99,2)</f>
        <v>0</v>
      </c>
      <c r="BS94" s="73" t="s">
        <v>73</v>
      </c>
      <c r="BT94" s="73" t="s">
        <v>74</v>
      </c>
      <c r="BU94" s="74" t="s">
        <v>75</v>
      </c>
      <c r="BV94" s="73" t="s">
        <v>76</v>
      </c>
      <c r="BW94" s="73" t="s">
        <v>4</v>
      </c>
      <c r="BX94" s="73" t="s">
        <v>77</v>
      </c>
      <c r="CL94" s="73" t="s">
        <v>1</v>
      </c>
    </row>
    <row r="95" spans="1:91" s="6" customFormat="1" ht="24.75" customHeight="1">
      <c r="A95" s="75" t="s">
        <v>78</v>
      </c>
      <c r="B95" s="76"/>
      <c r="C95" s="77"/>
      <c r="D95" s="206" t="s">
        <v>79</v>
      </c>
      <c r="E95" s="206"/>
      <c r="F95" s="206"/>
      <c r="G95" s="206"/>
      <c r="H95" s="206"/>
      <c r="I95" s="78"/>
      <c r="J95" s="206" t="s">
        <v>80</v>
      </c>
      <c r="K95" s="206"/>
      <c r="L95" s="206"/>
      <c r="M95" s="206"/>
      <c r="N95" s="206"/>
      <c r="O95" s="206"/>
      <c r="P95" s="206"/>
      <c r="Q95" s="206"/>
      <c r="R95" s="206"/>
      <c r="S95" s="206"/>
      <c r="T95" s="206"/>
      <c r="U95" s="206"/>
      <c r="V95" s="206"/>
      <c r="W95" s="206"/>
      <c r="X95" s="206"/>
      <c r="Y95" s="206"/>
      <c r="Z95" s="206"/>
      <c r="AA95" s="206"/>
      <c r="AB95" s="206"/>
      <c r="AC95" s="206"/>
      <c r="AD95" s="206"/>
      <c r="AE95" s="206"/>
      <c r="AF95" s="206"/>
      <c r="AG95" s="204">
        <f>'1 - SO 01 Bežecký ovál ZŠ...'!J30</f>
        <v>0</v>
      </c>
      <c r="AH95" s="205"/>
      <c r="AI95" s="205"/>
      <c r="AJ95" s="205"/>
      <c r="AK95" s="205"/>
      <c r="AL95" s="205"/>
      <c r="AM95" s="205"/>
      <c r="AN95" s="204">
        <f t="shared" si="0"/>
        <v>0</v>
      </c>
      <c r="AO95" s="205"/>
      <c r="AP95" s="205"/>
      <c r="AQ95" s="79" t="s">
        <v>81</v>
      </c>
      <c r="AR95" s="76"/>
      <c r="AS95" s="80">
        <v>0</v>
      </c>
      <c r="AT95" s="81">
        <f t="shared" si="1"/>
        <v>0</v>
      </c>
      <c r="AU95" s="82">
        <f>'1 - SO 01 Bežecký ovál ZŠ...'!P128</f>
        <v>0</v>
      </c>
      <c r="AV95" s="81">
        <f>'1 - SO 01 Bežecký ovál ZŠ...'!J33</f>
        <v>0</v>
      </c>
      <c r="AW95" s="81">
        <f>'1 - SO 01 Bežecký ovál ZŠ...'!J34</f>
        <v>0</v>
      </c>
      <c r="AX95" s="81">
        <f>'1 - SO 01 Bežecký ovál ZŠ...'!J35</f>
        <v>0</v>
      </c>
      <c r="AY95" s="81">
        <f>'1 - SO 01 Bežecký ovál ZŠ...'!J36</f>
        <v>0</v>
      </c>
      <c r="AZ95" s="81">
        <f>'1 - SO 01 Bežecký ovál ZŠ...'!F33</f>
        <v>0</v>
      </c>
      <c r="BA95" s="81">
        <f>'1 - SO 01 Bežecký ovál ZŠ...'!F34</f>
        <v>0</v>
      </c>
      <c r="BB95" s="81">
        <f>'1 - SO 01 Bežecký ovál ZŠ...'!F35</f>
        <v>0</v>
      </c>
      <c r="BC95" s="81">
        <f>'1 - SO 01 Bežecký ovál ZŠ...'!F36</f>
        <v>0</v>
      </c>
      <c r="BD95" s="83">
        <f>'1 - SO 01 Bežecký ovál ZŠ...'!F37</f>
        <v>0</v>
      </c>
      <c r="BT95" s="84" t="s">
        <v>79</v>
      </c>
      <c r="BV95" s="84" t="s">
        <v>76</v>
      </c>
      <c r="BW95" s="84" t="s">
        <v>82</v>
      </c>
      <c r="BX95" s="84" t="s">
        <v>4</v>
      </c>
      <c r="CL95" s="84" t="s">
        <v>1</v>
      </c>
      <c r="CM95" s="84" t="s">
        <v>74</v>
      </c>
    </row>
    <row r="96" spans="1:91" s="6" customFormat="1" ht="24.75" customHeight="1">
      <c r="B96" s="76"/>
      <c r="C96" s="77"/>
      <c r="D96" s="206" t="s">
        <v>83</v>
      </c>
      <c r="E96" s="206"/>
      <c r="F96" s="206"/>
      <c r="G96" s="206"/>
      <c r="H96" s="206"/>
      <c r="I96" s="78"/>
      <c r="J96" s="206" t="s">
        <v>84</v>
      </c>
      <c r="K96" s="206"/>
      <c r="L96" s="206"/>
      <c r="M96" s="206"/>
      <c r="N96" s="206"/>
      <c r="O96" s="206"/>
      <c r="P96" s="206"/>
      <c r="Q96" s="206"/>
      <c r="R96" s="206"/>
      <c r="S96" s="206"/>
      <c r="T96" s="206"/>
      <c r="U96" s="206"/>
      <c r="V96" s="206"/>
      <c r="W96" s="206"/>
      <c r="X96" s="206"/>
      <c r="Y96" s="206"/>
      <c r="Z96" s="206"/>
      <c r="AA96" s="206"/>
      <c r="AB96" s="206"/>
      <c r="AC96" s="206"/>
      <c r="AD96" s="206"/>
      <c r="AE96" s="206"/>
      <c r="AF96" s="206"/>
      <c r="AG96" s="207">
        <f>ROUND(SUM(AG97:AG98),2)</f>
        <v>0</v>
      </c>
      <c r="AH96" s="205"/>
      <c r="AI96" s="205"/>
      <c r="AJ96" s="205"/>
      <c r="AK96" s="205"/>
      <c r="AL96" s="205"/>
      <c r="AM96" s="205"/>
      <c r="AN96" s="204">
        <f t="shared" si="0"/>
        <v>0</v>
      </c>
      <c r="AO96" s="205"/>
      <c r="AP96" s="205"/>
      <c r="AQ96" s="79" t="s">
        <v>81</v>
      </c>
      <c r="AR96" s="76"/>
      <c r="AS96" s="80">
        <f>ROUND(SUM(AS97:AS98),2)</f>
        <v>0</v>
      </c>
      <c r="AT96" s="81">
        <f t="shared" si="1"/>
        <v>0</v>
      </c>
      <c r="AU96" s="82">
        <f>ROUND(SUM(AU97:AU98),5)</f>
        <v>0</v>
      </c>
      <c r="AV96" s="81">
        <f>ROUND(AZ96*L29,2)</f>
        <v>0</v>
      </c>
      <c r="AW96" s="81">
        <f>ROUND(BA96*L30,2)</f>
        <v>0</v>
      </c>
      <c r="AX96" s="81">
        <f>ROUND(BB96*L29,2)</f>
        <v>0</v>
      </c>
      <c r="AY96" s="81">
        <f>ROUND(BC96*L30,2)</f>
        <v>0</v>
      </c>
      <c r="AZ96" s="81">
        <f>ROUND(SUM(AZ97:AZ98),2)</f>
        <v>0</v>
      </c>
      <c r="BA96" s="81">
        <f>ROUND(SUM(BA97:BA98),2)</f>
        <v>0</v>
      </c>
      <c r="BB96" s="81">
        <f>ROUND(SUM(BB97:BB98),2)</f>
        <v>0</v>
      </c>
      <c r="BC96" s="81">
        <f>ROUND(SUM(BC97:BC98),2)</f>
        <v>0</v>
      </c>
      <c r="BD96" s="83">
        <f>ROUND(SUM(BD97:BD98),2)</f>
        <v>0</v>
      </c>
      <c r="BS96" s="84" t="s">
        <v>73</v>
      </c>
      <c r="BT96" s="84" t="s">
        <v>79</v>
      </c>
      <c r="BU96" s="84" t="s">
        <v>75</v>
      </c>
      <c r="BV96" s="84" t="s">
        <v>76</v>
      </c>
      <c r="BW96" s="84" t="s">
        <v>85</v>
      </c>
      <c r="BX96" s="84" t="s">
        <v>4</v>
      </c>
      <c r="CL96" s="84" t="s">
        <v>1</v>
      </c>
      <c r="CM96" s="84" t="s">
        <v>74</v>
      </c>
    </row>
    <row r="97" spans="1:91" s="3" customFormat="1" ht="23.25" customHeight="1">
      <c r="A97" s="75" t="s">
        <v>78</v>
      </c>
      <c r="B97" s="49"/>
      <c r="C97" s="9"/>
      <c r="D97" s="9"/>
      <c r="E97" s="208" t="s">
        <v>86</v>
      </c>
      <c r="F97" s="208"/>
      <c r="G97" s="208"/>
      <c r="H97" s="208"/>
      <c r="I97" s="208"/>
      <c r="J97" s="9"/>
      <c r="K97" s="208" t="s">
        <v>87</v>
      </c>
      <c r="L97" s="208"/>
      <c r="M97" s="208"/>
      <c r="N97" s="208"/>
      <c r="O97" s="208"/>
      <c r="P97" s="208"/>
      <c r="Q97" s="208"/>
      <c r="R97" s="208"/>
      <c r="S97" s="208"/>
      <c r="T97" s="208"/>
      <c r="U97" s="208"/>
      <c r="V97" s="208"/>
      <c r="W97" s="208"/>
      <c r="X97" s="208"/>
      <c r="Y97" s="208"/>
      <c r="Z97" s="208"/>
      <c r="AA97" s="208"/>
      <c r="AB97" s="208"/>
      <c r="AC97" s="208"/>
      <c r="AD97" s="208"/>
      <c r="AE97" s="208"/>
      <c r="AF97" s="208"/>
      <c r="AG97" s="209">
        <f>'1.1 - SO 02.1 Hracia ploc...'!J32</f>
        <v>0</v>
      </c>
      <c r="AH97" s="210"/>
      <c r="AI97" s="210"/>
      <c r="AJ97" s="210"/>
      <c r="AK97" s="210"/>
      <c r="AL97" s="210"/>
      <c r="AM97" s="210"/>
      <c r="AN97" s="209">
        <f t="shared" si="0"/>
        <v>0</v>
      </c>
      <c r="AO97" s="210"/>
      <c r="AP97" s="210"/>
      <c r="AQ97" s="85" t="s">
        <v>88</v>
      </c>
      <c r="AR97" s="49"/>
      <c r="AS97" s="86">
        <v>0</v>
      </c>
      <c r="AT97" s="87">
        <f t="shared" si="1"/>
        <v>0</v>
      </c>
      <c r="AU97" s="88">
        <f>'1.1 - SO 02.1 Hracia ploc...'!P124</f>
        <v>0</v>
      </c>
      <c r="AV97" s="87">
        <f>'1.1 - SO 02.1 Hracia ploc...'!J35</f>
        <v>0</v>
      </c>
      <c r="AW97" s="87">
        <f>'1.1 - SO 02.1 Hracia ploc...'!J36</f>
        <v>0</v>
      </c>
      <c r="AX97" s="87">
        <f>'1.1 - SO 02.1 Hracia ploc...'!J37</f>
        <v>0</v>
      </c>
      <c r="AY97" s="87">
        <f>'1.1 - SO 02.1 Hracia ploc...'!J38</f>
        <v>0</v>
      </c>
      <c r="AZ97" s="87">
        <f>'1.1 - SO 02.1 Hracia ploc...'!F35</f>
        <v>0</v>
      </c>
      <c r="BA97" s="87">
        <f>'1.1 - SO 02.1 Hracia ploc...'!F36</f>
        <v>0</v>
      </c>
      <c r="BB97" s="87">
        <f>'1.1 - SO 02.1 Hracia ploc...'!F37</f>
        <v>0</v>
      </c>
      <c r="BC97" s="87">
        <f>'1.1 - SO 02.1 Hracia ploc...'!F38</f>
        <v>0</v>
      </c>
      <c r="BD97" s="89">
        <f>'1.1 - SO 02.1 Hracia ploc...'!F39</f>
        <v>0</v>
      </c>
      <c r="BT97" s="23" t="s">
        <v>89</v>
      </c>
      <c r="BV97" s="23" t="s">
        <v>76</v>
      </c>
      <c r="BW97" s="23" t="s">
        <v>90</v>
      </c>
      <c r="BX97" s="23" t="s">
        <v>85</v>
      </c>
      <c r="CL97" s="23" t="s">
        <v>1</v>
      </c>
    </row>
    <row r="98" spans="1:91" s="3" customFormat="1" ht="23.25" customHeight="1">
      <c r="A98" s="75" t="s">
        <v>78</v>
      </c>
      <c r="B98" s="49"/>
      <c r="C98" s="9"/>
      <c r="D98" s="9"/>
      <c r="E98" s="208" t="s">
        <v>91</v>
      </c>
      <c r="F98" s="208"/>
      <c r="G98" s="208"/>
      <c r="H98" s="208"/>
      <c r="I98" s="208"/>
      <c r="J98" s="9"/>
      <c r="K98" s="208" t="s">
        <v>92</v>
      </c>
      <c r="L98" s="208"/>
      <c r="M98" s="208"/>
      <c r="N98" s="208"/>
      <c r="O98" s="208"/>
      <c r="P98" s="208"/>
      <c r="Q98" s="208"/>
      <c r="R98" s="208"/>
      <c r="S98" s="208"/>
      <c r="T98" s="208"/>
      <c r="U98" s="208"/>
      <c r="V98" s="208"/>
      <c r="W98" s="208"/>
      <c r="X98" s="208"/>
      <c r="Y98" s="208"/>
      <c r="Z98" s="208"/>
      <c r="AA98" s="208"/>
      <c r="AB98" s="208"/>
      <c r="AC98" s="208"/>
      <c r="AD98" s="208"/>
      <c r="AE98" s="208"/>
      <c r="AF98" s="208"/>
      <c r="AG98" s="209">
        <f>'1.2 -  SO 02.2 Nové oplot...'!J32</f>
        <v>0</v>
      </c>
      <c r="AH98" s="210"/>
      <c r="AI98" s="210"/>
      <c r="AJ98" s="210"/>
      <c r="AK98" s="210"/>
      <c r="AL98" s="210"/>
      <c r="AM98" s="210"/>
      <c r="AN98" s="209">
        <f t="shared" si="0"/>
        <v>0</v>
      </c>
      <c r="AO98" s="210"/>
      <c r="AP98" s="210"/>
      <c r="AQ98" s="85" t="s">
        <v>88</v>
      </c>
      <c r="AR98" s="49"/>
      <c r="AS98" s="86">
        <v>0</v>
      </c>
      <c r="AT98" s="87">
        <f t="shared" si="1"/>
        <v>0</v>
      </c>
      <c r="AU98" s="88">
        <f>'1.2 -  SO 02.2 Nové oplot...'!P126</f>
        <v>0</v>
      </c>
      <c r="AV98" s="87">
        <f>'1.2 -  SO 02.2 Nové oplot...'!J35</f>
        <v>0</v>
      </c>
      <c r="AW98" s="87">
        <f>'1.2 -  SO 02.2 Nové oplot...'!J36</f>
        <v>0</v>
      </c>
      <c r="AX98" s="87">
        <f>'1.2 -  SO 02.2 Nové oplot...'!J37</f>
        <v>0</v>
      </c>
      <c r="AY98" s="87">
        <f>'1.2 -  SO 02.2 Nové oplot...'!J38</f>
        <v>0</v>
      </c>
      <c r="AZ98" s="87">
        <f>'1.2 -  SO 02.2 Nové oplot...'!F35</f>
        <v>0</v>
      </c>
      <c r="BA98" s="87">
        <f>'1.2 -  SO 02.2 Nové oplot...'!F36</f>
        <v>0</v>
      </c>
      <c r="BB98" s="87">
        <f>'1.2 -  SO 02.2 Nové oplot...'!F37</f>
        <v>0</v>
      </c>
      <c r="BC98" s="87">
        <f>'1.2 -  SO 02.2 Nové oplot...'!F38</f>
        <v>0</v>
      </c>
      <c r="BD98" s="89">
        <f>'1.2 -  SO 02.2 Nové oplot...'!F39</f>
        <v>0</v>
      </c>
      <c r="BT98" s="23" t="s">
        <v>89</v>
      </c>
      <c r="BV98" s="23" t="s">
        <v>76</v>
      </c>
      <c r="BW98" s="23" t="s">
        <v>93</v>
      </c>
      <c r="BX98" s="23" t="s">
        <v>85</v>
      </c>
      <c r="CL98" s="23" t="s">
        <v>1</v>
      </c>
    </row>
    <row r="99" spans="1:91" s="6" customFormat="1" ht="24.75" customHeight="1">
      <c r="A99" s="75" t="s">
        <v>78</v>
      </c>
      <c r="B99" s="76"/>
      <c r="C99" s="77"/>
      <c r="D99" s="206" t="s">
        <v>89</v>
      </c>
      <c r="E99" s="206"/>
      <c r="F99" s="206"/>
      <c r="G99" s="206"/>
      <c r="H99" s="206"/>
      <c r="I99" s="78"/>
      <c r="J99" s="206" t="s">
        <v>94</v>
      </c>
      <c r="K99" s="206"/>
      <c r="L99" s="206"/>
      <c r="M99" s="206"/>
      <c r="N99" s="206"/>
      <c r="O99" s="206"/>
      <c r="P99" s="206"/>
      <c r="Q99" s="206"/>
      <c r="R99" s="206"/>
      <c r="S99" s="206"/>
      <c r="T99" s="206"/>
      <c r="U99" s="206"/>
      <c r="V99" s="206"/>
      <c r="W99" s="206"/>
      <c r="X99" s="206"/>
      <c r="Y99" s="206"/>
      <c r="Z99" s="206"/>
      <c r="AA99" s="206"/>
      <c r="AB99" s="206"/>
      <c r="AC99" s="206"/>
      <c r="AD99" s="206"/>
      <c r="AE99" s="206"/>
      <c r="AF99" s="206"/>
      <c r="AG99" s="204">
        <f>'2 - SO 04 Revitalizácia a...'!J30</f>
        <v>0</v>
      </c>
      <c r="AH99" s="205"/>
      <c r="AI99" s="205"/>
      <c r="AJ99" s="205"/>
      <c r="AK99" s="205"/>
      <c r="AL99" s="205"/>
      <c r="AM99" s="205"/>
      <c r="AN99" s="204">
        <f t="shared" si="0"/>
        <v>0</v>
      </c>
      <c r="AO99" s="205"/>
      <c r="AP99" s="205"/>
      <c r="AQ99" s="79" t="s">
        <v>81</v>
      </c>
      <c r="AR99" s="76"/>
      <c r="AS99" s="90">
        <v>0</v>
      </c>
      <c r="AT99" s="91">
        <f t="shared" si="1"/>
        <v>0</v>
      </c>
      <c r="AU99" s="92">
        <f>'2 - SO 04 Revitalizácia a...'!P121</f>
        <v>0</v>
      </c>
      <c r="AV99" s="91">
        <f>'2 - SO 04 Revitalizácia a...'!J33</f>
        <v>0</v>
      </c>
      <c r="AW99" s="91">
        <f>'2 - SO 04 Revitalizácia a...'!J34</f>
        <v>0</v>
      </c>
      <c r="AX99" s="91">
        <f>'2 - SO 04 Revitalizácia a...'!J35</f>
        <v>0</v>
      </c>
      <c r="AY99" s="91">
        <f>'2 - SO 04 Revitalizácia a...'!J36</f>
        <v>0</v>
      </c>
      <c r="AZ99" s="91">
        <f>'2 - SO 04 Revitalizácia a...'!F33</f>
        <v>0</v>
      </c>
      <c r="BA99" s="91">
        <f>'2 - SO 04 Revitalizácia a...'!F34</f>
        <v>0</v>
      </c>
      <c r="BB99" s="91">
        <f>'2 - SO 04 Revitalizácia a...'!F35</f>
        <v>0</v>
      </c>
      <c r="BC99" s="91">
        <f>'2 - SO 04 Revitalizácia a...'!F36</f>
        <v>0</v>
      </c>
      <c r="BD99" s="93">
        <f>'2 - SO 04 Revitalizácia a...'!F37</f>
        <v>0</v>
      </c>
      <c r="BT99" s="84" t="s">
        <v>79</v>
      </c>
      <c r="BV99" s="84" t="s">
        <v>76</v>
      </c>
      <c r="BW99" s="84" t="s">
        <v>95</v>
      </c>
      <c r="BX99" s="84" t="s">
        <v>4</v>
      </c>
      <c r="CL99" s="84" t="s">
        <v>1</v>
      </c>
      <c r="CM99" s="84" t="s">
        <v>74</v>
      </c>
    </row>
    <row r="100" spans="1:91" s="1" customFormat="1" ht="30" customHeight="1">
      <c r="B100" s="30"/>
      <c r="AR100" s="30"/>
    </row>
    <row r="101" spans="1:91" s="1" customFormat="1" ht="6.9" customHeight="1"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30"/>
    </row>
  </sheetData>
  <mergeCells count="58"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D96:H96"/>
    <mergeCell ref="J96:AF96"/>
    <mergeCell ref="AN96:AP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1 - SO 01 Bežecký ovál ZŠ...'!C2" display="/" xr:uid="{00000000-0004-0000-0000-000000000000}"/>
    <hyperlink ref="A97" location="'1.1 - SO 02.1 Hracia ploc...'!C2" display="/" xr:uid="{00000000-0004-0000-0000-000001000000}"/>
    <hyperlink ref="A98" location="'1.2 -  SO 02.2 Nové oplot...'!C2" display="/" xr:uid="{00000000-0004-0000-0000-000002000000}"/>
    <hyperlink ref="A99" location="'2 - SO 04 Revitalizácia a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58"/>
  <sheetViews>
    <sheetView showGridLines="0" topLeftCell="A11" workbookViewId="0">
      <selection activeCell="F42" sqref="F42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35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82</v>
      </c>
    </row>
    <row r="3" spans="2:46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2:46" ht="24.9" customHeight="1">
      <c r="B4" s="18"/>
      <c r="D4" s="19" t="s">
        <v>96</v>
      </c>
      <c r="L4" s="18"/>
      <c r="M4" s="94" t="s">
        <v>9</v>
      </c>
      <c r="AT4" s="15" t="s">
        <v>3</v>
      </c>
    </row>
    <row r="5" spans="2:46" ht="6.9" customHeight="1">
      <c r="B5" s="18"/>
      <c r="L5" s="18"/>
    </row>
    <row r="6" spans="2:46" ht="12" customHeight="1">
      <c r="B6" s="18"/>
      <c r="D6" s="25" t="s">
        <v>15</v>
      </c>
      <c r="L6" s="18"/>
    </row>
    <row r="7" spans="2:46" ht="26.25" customHeight="1">
      <c r="B7" s="18"/>
      <c r="E7" s="236" t="str">
        <f>'Rekapitulácia stavby'!K6</f>
        <v>Revitalizácia mestského športového areálu Hurbanova ulica, Stará Turá</v>
      </c>
      <c r="F7" s="237"/>
      <c r="G7" s="237"/>
      <c r="H7" s="237"/>
      <c r="L7" s="18"/>
    </row>
    <row r="8" spans="2:46" s="1" customFormat="1" ht="12" customHeight="1">
      <c r="B8" s="30"/>
      <c r="D8" s="25" t="s">
        <v>97</v>
      </c>
      <c r="L8" s="30"/>
    </row>
    <row r="9" spans="2:46" s="1" customFormat="1" ht="16.5" customHeight="1">
      <c r="B9" s="30"/>
      <c r="E9" s="190" t="s">
        <v>98</v>
      </c>
      <c r="F9" s="238"/>
      <c r="G9" s="238"/>
      <c r="H9" s="238"/>
      <c r="L9" s="30"/>
    </row>
    <row r="10" spans="2:46" s="1" customFormat="1" ht="10.199999999999999">
      <c r="B10" s="30"/>
      <c r="L10" s="30"/>
    </row>
    <row r="11" spans="2:46" s="1" customFormat="1" ht="12" customHeight="1">
      <c r="B11" s="30"/>
      <c r="D11" s="25" t="s">
        <v>17</v>
      </c>
      <c r="F11" s="23" t="s">
        <v>1</v>
      </c>
      <c r="I11" s="25" t="s">
        <v>18</v>
      </c>
      <c r="J11" s="23" t="s">
        <v>1</v>
      </c>
      <c r="L11" s="30"/>
    </row>
    <row r="12" spans="2:46" s="1" customFormat="1" ht="12" customHeight="1">
      <c r="B12" s="30"/>
      <c r="D12" s="25" t="s">
        <v>19</v>
      </c>
      <c r="F12" s="23" t="s">
        <v>20</v>
      </c>
      <c r="I12" s="25" t="s">
        <v>21</v>
      </c>
      <c r="J12" s="53" t="str">
        <f>'Rekapitulácia stavby'!AN8</f>
        <v>Vyplň údaj</v>
      </c>
      <c r="L12" s="30"/>
    </row>
    <row r="13" spans="2:46" s="1" customFormat="1" ht="10.8" customHeight="1">
      <c r="B13" s="30"/>
      <c r="L13" s="30"/>
    </row>
    <row r="14" spans="2:46" s="1" customFormat="1" ht="12" customHeight="1">
      <c r="B14" s="30"/>
      <c r="D14" s="25" t="s">
        <v>22</v>
      </c>
      <c r="I14" s="25" t="s">
        <v>23</v>
      </c>
      <c r="J14" s="23" t="s">
        <v>24</v>
      </c>
      <c r="L14" s="30"/>
    </row>
    <row r="15" spans="2:46" s="1" customFormat="1" ht="18" customHeight="1">
      <c r="B15" s="30"/>
      <c r="E15" s="23" t="s">
        <v>25</v>
      </c>
      <c r="I15" s="25" t="s">
        <v>26</v>
      </c>
      <c r="J15" s="23" t="s">
        <v>1</v>
      </c>
      <c r="L15" s="30"/>
    </row>
    <row r="16" spans="2:46" s="1" customFormat="1" ht="6.9" customHeight="1">
      <c r="B16" s="30"/>
      <c r="L16" s="30"/>
    </row>
    <row r="17" spans="2:12" s="1" customFormat="1" ht="12" customHeight="1">
      <c r="B17" s="30"/>
      <c r="D17" s="25" t="s">
        <v>27</v>
      </c>
      <c r="I17" s="25" t="s">
        <v>23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39" t="str">
        <f>'Rekapitulácia stavby'!E14</f>
        <v>Vyplň údaj</v>
      </c>
      <c r="F18" s="216"/>
      <c r="G18" s="216"/>
      <c r="H18" s="216"/>
      <c r="I18" s="25" t="s">
        <v>26</v>
      </c>
      <c r="J18" s="26" t="str">
        <f>'Rekapitulácia stavby'!AN14</f>
        <v>Vyplň údaj</v>
      </c>
      <c r="L18" s="30"/>
    </row>
    <row r="19" spans="2:12" s="1" customFormat="1" ht="6.9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23</v>
      </c>
      <c r="J20" s="23" t="s">
        <v>1</v>
      </c>
      <c r="L20" s="30"/>
    </row>
    <row r="21" spans="2:12" s="1" customFormat="1" ht="18" customHeight="1">
      <c r="B21" s="30"/>
      <c r="E21" s="23" t="s">
        <v>99</v>
      </c>
      <c r="I21" s="25" t="s">
        <v>26</v>
      </c>
      <c r="J21" s="23" t="s">
        <v>1</v>
      </c>
      <c r="L21" s="30"/>
    </row>
    <row r="22" spans="2:12" s="1" customFormat="1" ht="6.9" customHeight="1">
      <c r="B22" s="30"/>
      <c r="L22" s="30"/>
    </row>
    <row r="23" spans="2:12" s="1" customFormat="1" ht="12" customHeight="1">
      <c r="B23" s="30"/>
      <c r="D23" s="25" t="s">
        <v>32</v>
      </c>
      <c r="I23" s="25" t="s">
        <v>23</v>
      </c>
      <c r="J23" s="23" t="str">
        <f>IF('Rekapitulácia stavby'!AN19="","",'Rekapitulácia stavby'!AN19)</f>
        <v/>
      </c>
      <c r="L23" s="30"/>
    </row>
    <row r="24" spans="2:12" s="1" customFormat="1" ht="18" customHeight="1">
      <c r="B24" s="30"/>
      <c r="E24" s="23" t="str">
        <f>IF('Rekapitulácia stavby'!E20="","",'Rekapitulácia stavby'!E20)</f>
        <v xml:space="preserve"> </v>
      </c>
      <c r="I24" s="25" t="s">
        <v>26</v>
      </c>
      <c r="J24" s="23" t="str">
        <f>IF('Rekapitulácia stavby'!AN20="","",'Rekapitulácia stavby'!AN20)</f>
        <v/>
      </c>
      <c r="L24" s="30"/>
    </row>
    <row r="25" spans="2:12" s="1" customFormat="1" ht="6.9" customHeight="1">
      <c r="B25" s="30"/>
      <c r="L25" s="30"/>
    </row>
    <row r="26" spans="2:12" s="1" customFormat="1" ht="12" customHeight="1">
      <c r="B26" s="30"/>
      <c r="D26" s="25" t="s">
        <v>33</v>
      </c>
      <c r="L26" s="30"/>
    </row>
    <row r="27" spans="2:12" s="7" customFormat="1" ht="16.5" customHeight="1">
      <c r="B27" s="95"/>
      <c r="E27" s="221" t="s">
        <v>1</v>
      </c>
      <c r="F27" s="221"/>
      <c r="G27" s="221"/>
      <c r="H27" s="221"/>
      <c r="L27" s="95"/>
    </row>
    <row r="28" spans="2:12" s="1" customFormat="1" ht="6.9" customHeight="1">
      <c r="B28" s="30"/>
      <c r="L28" s="30"/>
    </row>
    <row r="29" spans="2:12" s="1" customFormat="1" ht="6.9" customHeight="1">
      <c r="B29" s="30"/>
      <c r="D29" s="54"/>
      <c r="E29" s="54"/>
      <c r="F29" s="54"/>
      <c r="G29" s="54"/>
      <c r="H29" s="54"/>
      <c r="I29" s="54"/>
      <c r="J29" s="54"/>
      <c r="K29" s="54"/>
      <c r="L29" s="30"/>
    </row>
    <row r="30" spans="2:12" s="1" customFormat="1" ht="25.35" customHeight="1">
      <c r="B30" s="30"/>
      <c r="D30" s="96" t="s">
        <v>34</v>
      </c>
      <c r="J30" s="67">
        <f>ROUND(J128, 2)</f>
        <v>0</v>
      </c>
      <c r="L30" s="30"/>
    </row>
    <row r="31" spans="2:12" s="1" customFormat="1" ht="6.9" customHeight="1">
      <c r="B31" s="30"/>
      <c r="D31" s="54"/>
      <c r="E31" s="54"/>
      <c r="F31" s="54"/>
      <c r="G31" s="54"/>
      <c r="H31" s="54"/>
      <c r="I31" s="54"/>
      <c r="J31" s="54"/>
      <c r="K31" s="54"/>
      <c r="L31" s="30"/>
    </row>
    <row r="32" spans="2:12" s="1" customFormat="1" ht="14.4" customHeight="1">
      <c r="B32" s="30"/>
      <c r="F32" s="33" t="s">
        <v>36</v>
      </c>
      <c r="I32" s="33" t="s">
        <v>35</v>
      </c>
      <c r="J32" s="33" t="s">
        <v>37</v>
      </c>
      <c r="L32" s="30"/>
    </row>
    <row r="33" spans="2:12" s="1" customFormat="1" ht="14.4" customHeight="1">
      <c r="B33" s="30"/>
      <c r="D33" s="56" t="s">
        <v>38</v>
      </c>
      <c r="E33" s="35" t="s">
        <v>39</v>
      </c>
      <c r="F33" s="97">
        <f>ROUND((SUM(BE128:BE257)),  2)</f>
        <v>0</v>
      </c>
      <c r="G33" s="98"/>
      <c r="H33" s="98"/>
      <c r="I33" s="99">
        <v>0.23</v>
      </c>
      <c r="J33" s="97">
        <f>ROUND(((SUM(BE128:BE257))*I33),  2)</f>
        <v>0</v>
      </c>
      <c r="L33" s="30"/>
    </row>
    <row r="34" spans="2:12" s="1" customFormat="1" ht="14.4" customHeight="1">
      <c r="B34" s="30"/>
      <c r="E34" s="35" t="s">
        <v>40</v>
      </c>
      <c r="F34" s="97">
        <f>ROUND((SUM(BF128:BF257)),  2)</f>
        <v>0</v>
      </c>
      <c r="G34" s="98"/>
      <c r="H34" s="98"/>
      <c r="I34" s="99">
        <v>0.23</v>
      </c>
      <c r="J34" s="97">
        <f>ROUND(((SUM(BF128:BF257))*I34),  2)</f>
        <v>0</v>
      </c>
      <c r="L34" s="30"/>
    </row>
    <row r="35" spans="2:12" s="1" customFormat="1" ht="14.4" hidden="1" customHeight="1">
      <c r="B35" s="30"/>
      <c r="E35" s="25" t="s">
        <v>41</v>
      </c>
      <c r="F35" s="87">
        <f>ROUND((SUM(BG128:BG257)),  2)</f>
        <v>0</v>
      </c>
      <c r="I35" s="100">
        <v>0.23</v>
      </c>
      <c r="J35" s="87">
        <f>0</f>
        <v>0</v>
      </c>
      <c r="L35" s="30"/>
    </row>
    <row r="36" spans="2:12" s="1" customFormat="1" ht="14.4" hidden="1" customHeight="1">
      <c r="B36" s="30"/>
      <c r="E36" s="25" t="s">
        <v>42</v>
      </c>
      <c r="F36" s="87">
        <f>ROUND((SUM(BH128:BH257)),  2)</f>
        <v>0</v>
      </c>
      <c r="I36" s="100">
        <v>0.23</v>
      </c>
      <c r="J36" s="87">
        <f>0</f>
        <v>0</v>
      </c>
      <c r="L36" s="30"/>
    </row>
    <row r="37" spans="2:12" s="1" customFormat="1" ht="14.4" hidden="1" customHeight="1">
      <c r="B37" s="30"/>
      <c r="E37" s="35" t="s">
        <v>43</v>
      </c>
      <c r="F37" s="97">
        <f>ROUND((SUM(BI128:BI257)),  2)</f>
        <v>0</v>
      </c>
      <c r="G37" s="98"/>
      <c r="H37" s="98"/>
      <c r="I37" s="99">
        <v>0</v>
      </c>
      <c r="J37" s="97">
        <f>0</f>
        <v>0</v>
      </c>
      <c r="L37" s="30"/>
    </row>
    <row r="38" spans="2:12" s="1" customFormat="1" ht="6.9" customHeight="1">
      <c r="B38" s="30"/>
      <c r="L38" s="30"/>
    </row>
    <row r="39" spans="2:12" s="1" customFormat="1" ht="25.35" customHeight="1">
      <c r="B39" s="30"/>
      <c r="C39" s="101"/>
      <c r="D39" s="102" t="s">
        <v>44</v>
      </c>
      <c r="E39" s="58"/>
      <c r="F39" s="58"/>
      <c r="G39" s="103" t="s">
        <v>45</v>
      </c>
      <c r="H39" s="104" t="s">
        <v>46</v>
      </c>
      <c r="I39" s="58"/>
      <c r="J39" s="105">
        <f>SUM(J30:J37)</f>
        <v>0</v>
      </c>
      <c r="K39" s="106"/>
      <c r="L39" s="30"/>
    </row>
    <row r="40" spans="2:12" s="1" customFormat="1" ht="14.4" customHeight="1">
      <c r="B40" s="30"/>
      <c r="L40" s="30"/>
    </row>
    <row r="41" spans="2:12" ht="14.4" customHeight="1">
      <c r="B41" s="18"/>
      <c r="L41" s="18"/>
    </row>
    <row r="42" spans="2:12" ht="14.4" customHeight="1">
      <c r="B42" s="18"/>
      <c r="L42" s="18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0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30"/>
    </row>
    <row r="51" spans="2:12" ht="10.199999999999999">
      <c r="B51" s="18"/>
      <c r="L51" s="18"/>
    </row>
    <row r="52" spans="2:12" ht="10.199999999999999">
      <c r="B52" s="18"/>
      <c r="L52" s="18"/>
    </row>
    <row r="53" spans="2:12" ht="10.199999999999999">
      <c r="B53" s="18"/>
      <c r="L53" s="18"/>
    </row>
    <row r="54" spans="2:12" ht="10.199999999999999">
      <c r="B54" s="18"/>
      <c r="L54" s="18"/>
    </row>
    <row r="55" spans="2:12" ht="10.199999999999999">
      <c r="B55" s="18"/>
      <c r="L55" s="18"/>
    </row>
    <row r="56" spans="2:12" ht="10.199999999999999">
      <c r="B56" s="18"/>
      <c r="L56" s="18"/>
    </row>
    <row r="57" spans="2:12" ht="10.199999999999999">
      <c r="B57" s="18"/>
      <c r="L57" s="18"/>
    </row>
    <row r="58" spans="2:12" ht="10.199999999999999">
      <c r="B58" s="18"/>
      <c r="L58" s="18"/>
    </row>
    <row r="59" spans="2:12" ht="10.199999999999999">
      <c r="B59" s="18"/>
      <c r="L59" s="18"/>
    </row>
    <row r="60" spans="2:12" ht="10.199999999999999">
      <c r="B60" s="18"/>
      <c r="L60" s="18"/>
    </row>
    <row r="61" spans="2:12" s="1" customFormat="1" ht="13.2">
      <c r="B61" s="30"/>
      <c r="D61" s="44" t="s">
        <v>49</v>
      </c>
      <c r="E61" s="32"/>
      <c r="F61" s="107" t="s">
        <v>50</v>
      </c>
      <c r="G61" s="44" t="s">
        <v>49</v>
      </c>
      <c r="H61" s="32"/>
      <c r="I61" s="32"/>
      <c r="J61" s="108" t="s">
        <v>50</v>
      </c>
      <c r="K61" s="32"/>
      <c r="L61" s="30"/>
    </row>
    <row r="62" spans="2:12" ht="10.199999999999999">
      <c r="B62" s="18"/>
      <c r="L62" s="18"/>
    </row>
    <row r="63" spans="2:12" ht="10.199999999999999">
      <c r="B63" s="18"/>
      <c r="L63" s="18"/>
    </row>
    <row r="64" spans="2:12" ht="10.199999999999999">
      <c r="B64" s="18"/>
      <c r="L64" s="18"/>
    </row>
    <row r="65" spans="2:12" s="1" customFormat="1" ht="13.2">
      <c r="B65" s="30"/>
      <c r="D65" s="42" t="s">
        <v>51</v>
      </c>
      <c r="E65" s="43"/>
      <c r="F65" s="43"/>
      <c r="G65" s="42" t="s">
        <v>52</v>
      </c>
      <c r="H65" s="43"/>
      <c r="I65" s="43"/>
      <c r="J65" s="43"/>
      <c r="K65" s="43"/>
      <c r="L65" s="30"/>
    </row>
    <row r="66" spans="2:12" ht="10.199999999999999">
      <c r="B66" s="18"/>
      <c r="L66" s="18"/>
    </row>
    <row r="67" spans="2:12" ht="10.199999999999999">
      <c r="B67" s="18"/>
      <c r="L67" s="18"/>
    </row>
    <row r="68" spans="2:12" ht="10.199999999999999">
      <c r="B68" s="18"/>
      <c r="L68" s="18"/>
    </row>
    <row r="69" spans="2:12" ht="10.199999999999999">
      <c r="B69" s="18"/>
      <c r="L69" s="18"/>
    </row>
    <row r="70" spans="2:12" ht="10.199999999999999">
      <c r="B70" s="18"/>
      <c r="L70" s="18"/>
    </row>
    <row r="71" spans="2:12" ht="10.199999999999999">
      <c r="B71" s="18"/>
      <c r="L71" s="18"/>
    </row>
    <row r="72" spans="2:12" ht="10.199999999999999">
      <c r="B72" s="18"/>
      <c r="L72" s="18"/>
    </row>
    <row r="73" spans="2:12" ht="10.199999999999999">
      <c r="B73" s="18"/>
      <c r="L73" s="18"/>
    </row>
    <row r="74" spans="2:12" ht="10.199999999999999">
      <c r="B74" s="18"/>
      <c r="L74" s="18"/>
    </row>
    <row r="75" spans="2:12" ht="10.199999999999999">
      <c r="B75" s="18"/>
      <c r="L75" s="18"/>
    </row>
    <row r="76" spans="2:12" s="1" customFormat="1" ht="13.2">
      <c r="B76" s="30"/>
      <c r="D76" s="44" t="s">
        <v>49</v>
      </c>
      <c r="E76" s="32"/>
      <c r="F76" s="107" t="s">
        <v>50</v>
      </c>
      <c r="G76" s="44" t="s">
        <v>49</v>
      </c>
      <c r="H76" s="32"/>
      <c r="I76" s="32"/>
      <c r="J76" s="108" t="s">
        <v>50</v>
      </c>
      <c r="K76" s="32"/>
      <c r="L76" s="30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47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47" s="1" customFormat="1" ht="24.9" customHeight="1">
      <c r="B82" s="30"/>
      <c r="C82" s="19" t="s">
        <v>100</v>
      </c>
      <c r="L82" s="30"/>
    </row>
    <row r="83" spans="2:47" s="1" customFormat="1" ht="6.9" customHeight="1">
      <c r="B83" s="30"/>
      <c r="L83" s="30"/>
    </row>
    <row r="84" spans="2:47" s="1" customFormat="1" ht="12" customHeight="1">
      <c r="B84" s="30"/>
      <c r="C84" s="25" t="s">
        <v>15</v>
      </c>
      <c r="L84" s="30"/>
    </row>
    <row r="85" spans="2:47" s="1" customFormat="1" ht="26.25" customHeight="1">
      <c r="B85" s="30"/>
      <c r="E85" s="236" t="str">
        <f>E7</f>
        <v>Revitalizácia mestského športového areálu Hurbanova ulica, Stará Turá</v>
      </c>
      <c r="F85" s="237"/>
      <c r="G85" s="237"/>
      <c r="H85" s="237"/>
      <c r="L85" s="30"/>
    </row>
    <row r="86" spans="2:47" s="1" customFormat="1" ht="12" customHeight="1">
      <c r="B86" s="30"/>
      <c r="C86" s="25" t="s">
        <v>97</v>
      </c>
      <c r="L86" s="30"/>
    </row>
    <row r="87" spans="2:47" s="1" customFormat="1" ht="16.5" customHeight="1">
      <c r="B87" s="30"/>
      <c r="E87" s="190" t="str">
        <f>E9</f>
        <v>1 - SO 01 Bežecký ovál ZŠ Hurbanova ulica</v>
      </c>
      <c r="F87" s="238"/>
      <c r="G87" s="238"/>
      <c r="H87" s="238"/>
      <c r="L87" s="30"/>
    </row>
    <row r="88" spans="2:47" s="1" customFormat="1" ht="6.9" customHeight="1">
      <c r="B88" s="30"/>
      <c r="L88" s="30"/>
    </row>
    <row r="89" spans="2:47" s="1" customFormat="1" ht="12" customHeight="1">
      <c r="B89" s="30"/>
      <c r="C89" s="25" t="s">
        <v>19</v>
      </c>
      <c r="F89" s="23" t="str">
        <f>F12</f>
        <v>k.ú. Stará Turá parc.č.1589/36</v>
      </c>
      <c r="I89" s="25" t="s">
        <v>21</v>
      </c>
      <c r="J89" s="53" t="str">
        <f>IF(J12="","",J12)</f>
        <v>Vyplň údaj</v>
      </c>
      <c r="L89" s="30"/>
    </row>
    <row r="90" spans="2:47" s="1" customFormat="1" ht="6.9" customHeight="1">
      <c r="B90" s="30"/>
      <c r="L90" s="30"/>
    </row>
    <row r="91" spans="2:47" s="1" customFormat="1" ht="15.15" customHeight="1">
      <c r="B91" s="30"/>
      <c r="C91" s="25" t="s">
        <v>22</v>
      </c>
      <c r="F91" s="23" t="str">
        <f>E15</f>
        <v>Mesto Stará Turá,Gen.M.R.Štefánika 375/63,91601 St</v>
      </c>
      <c r="I91" s="25" t="s">
        <v>29</v>
      </c>
      <c r="J91" s="28" t="str">
        <f>E21</f>
        <v>Ing.Dušan Krupala</v>
      </c>
      <c r="L91" s="30"/>
    </row>
    <row r="92" spans="2:47" s="1" customFormat="1" ht="15.15" customHeight="1">
      <c r="B92" s="30"/>
      <c r="C92" s="25" t="s">
        <v>27</v>
      </c>
      <c r="F92" s="23" t="str">
        <f>IF(E18="","",E18)</f>
        <v>Vyplň údaj</v>
      </c>
      <c r="I92" s="25" t="s">
        <v>32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109" t="s">
        <v>101</v>
      </c>
      <c r="D94" s="101"/>
      <c r="E94" s="101"/>
      <c r="F94" s="101"/>
      <c r="G94" s="101"/>
      <c r="H94" s="101"/>
      <c r="I94" s="101"/>
      <c r="J94" s="110" t="s">
        <v>102</v>
      </c>
      <c r="K94" s="101"/>
      <c r="L94" s="30"/>
    </row>
    <row r="95" spans="2:47" s="1" customFormat="1" ht="10.35" customHeight="1">
      <c r="B95" s="30"/>
      <c r="L95" s="30"/>
    </row>
    <row r="96" spans="2:47" s="1" customFormat="1" ht="22.8" customHeight="1">
      <c r="B96" s="30"/>
      <c r="C96" s="111" t="s">
        <v>103</v>
      </c>
      <c r="J96" s="67">
        <f>J128</f>
        <v>0</v>
      </c>
      <c r="L96" s="30"/>
      <c r="AU96" s="15" t="s">
        <v>104</v>
      </c>
    </row>
    <row r="97" spans="2:12" s="8" customFormat="1" ht="24.9" customHeight="1">
      <c r="B97" s="112"/>
      <c r="D97" s="113" t="s">
        <v>105</v>
      </c>
      <c r="E97" s="114"/>
      <c r="F97" s="114"/>
      <c r="G97" s="114"/>
      <c r="H97" s="114"/>
      <c r="I97" s="114"/>
      <c r="J97" s="115">
        <f>J129</f>
        <v>0</v>
      </c>
      <c r="L97" s="112"/>
    </row>
    <row r="98" spans="2:12" s="9" customFormat="1" ht="19.95" customHeight="1">
      <c r="B98" s="116"/>
      <c r="D98" s="117" t="s">
        <v>106</v>
      </c>
      <c r="E98" s="118"/>
      <c r="F98" s="118"/>
      <c r="G98" s="118"/>
      <c r="H98" s="118"/>
      <c r="I98" s="118"/>
      <c r="J98" s="119">
        <f>J130</f>
        <v>0</v>
      </c>
      <c r="L98" s="116"/>
    </row>
    <row r="99" spans="2:12" s="9" customFormat="1" ht="19.95" customHeight="1">
      <c r="B99" s="116"/>
      <c r="D99" s="117" t="s">
        <v>107</v>
      </c>
      <c r="E99" s="118"/>
      <c r="F99" s="118"/>
      <c r="G99" s="118"/>
      <c r="H99" s="118"/>
      <c r="I99" s="118"/>
      <c r="J99" s="119">
        <f>J167</f>
        <v>0</v>
      </c>
      <c r="L99" s="116"/>
    </row>
    <row r="100" spans="2:12" s="9" customFormat="1" ht="19.95" customHeight="1">
      <c r="B100" s="116"/>
      <c r="D100" s="117" t="s">
        <v>108</v>
      </c>
      <c r="E100" s="118"/>
      <c r="F100" s="118"/>
      <c r="G100" s="118"/>
      <c r="H100" s="118"/>
      <c r="I100" s="118"/>
      <c r="J100" s="119">
        <f>J176</f>
        <v>0</v>
      </c>
      <c r="L100" s="116"/>
    </row>
    <row r="101" spans="2:12" s="9" customFormat="1" ht="19.95" customHeight="1">
      <c r="B101" s="116"/>
      <c r="D101" s="117" t="s">
        <v>109</v>
      </c>
      <c r="E101" s="118"/>
      <c r="F101" s="118"/>
      <c r="G101" s="118"/>
      <c r="H101" s="118"/>
      <c r="I101" s="118"/>
      <c r="J101" s="119">
        <f>J180</f>
        <v>0</v>
      </c>
      <c r="L101" s="116"/>
    </row>
    <row r="102" spans="2:12" s="9" customFormat="1" ht="19.95" customHeight="1">
      <c r="B102" s="116"/>
      <c r="D102" s="117" t="s">
        <v>110</v>
      </c>
      <c r="E102" s="118"/>
      <c r="F102" s="118"/>
      <c r="G102" s="118"/>
      <c r="H102" s="118"/>
      <c r="I102" s="118"/>
      <c r="J102" s="119">
        <f>J193</f>
        <v>0</v>
      </c>
      <c r="L102" s="116"/>
    </row>
    <row r="103" spans="2:12" s="9" customFormat="1" ht="19.95" customHeight="1">
      <c r="B103" s="116"/>
      <c r="D103" s="117" t="s">
        <v>111</v>
      </c>
      <c r="E103" s="118"/>
      <c r="F103" s="118"/>
      <c r="G103" s="118"/>
      <c r="H103" s="118"/>
      <c r="I103" s="118"/>
      <c r="J103" s="119">
        <f>J213</f>
        <v>0</v>
      </c>
      <c r="L103" s="116"/>
    </row>
    <row r="104" spans="2:12" s="9" customFormat="1" ht="19.95" customHeight="1">
      <c r="B104" s="116"/>
      <c r="D104" s="117" t="s">
        <v>112</v>
      </c>
      <c r="E104" s="118"/>
      <c r="F104" s="118"/>
      <c r="G104" s="118"/>
      <c r="H104" s="118"/>
      <c r="I104" s="118"/>
      <c r="J104" s="119">
        <f>J219</f>
        <v>0</v>
      </c>
      <c r="L104" s="116"/>
    </row>
    <row r="105" spans="2:12" s="9" customFormat="1" ht="19.95" customHeight="1">
      <c r="B105" s="116"/>
      <c r="D105" s="117" t="s">
        <v>113</v>
      </c>
      <c r="E105" s="118"/>
      <c r="F105" s="118"/>
      <c r="G105" s="118"/>
      <c r="H105" s="118"/>
      <c r="I105" s="118"/>
      <c r="J105" s="119">
        <f>J228</f>
        <v>0</v>
      </c>
      <c r="L105" s="116"/>
    </row>
    <row r="106" spans="2:12" s="9" customFormat="1" ht="19.95" customHeight="1">
      <c r="B106" s="116"/>
      <c r="D106" s="117" t="s">
        <v>114</v>
      </c>
      <c r="E106" s="118"/>
      <c r="F106" s="118"/>
      <c r="G106" s="118"/>
      <c r="H106" s="118"/>
      <c r="I106" s="118"/>
      <c r="J106" s="119">
        <f>J233</f>
        <v>0</v>
      </c>
      <c r="L106" s="116"/>
    </row>
    <row r="107" spans="2:12" s="9" customFormat="1" ht="19.95" customHeight="1">
      <c r="B107" s="116"/>
      <c r="D107" s="117" t="s">
        <v>115</v>
      </c>
      <c r="E107" s="118"/>
      <c r="F107" s="118"/>
      <c r="G107" s="118"/>
      <c r="H107" s="118"/>
      <c r="I107" s="118"/>
      <c r="J107" s="119">
        <f>J244</f>
        <v>0</v>
      </c>
      <c r="L107" s="116"/>
    </row>
    <row r="108" spans="2:12" s="8" customFormat="1" ht="24.9" customHeight="1">
      <c r="B108" s="112"/>
      <c r="D108" s="113" t="s">
        <v>116</v>
      </c>
      <c r="E108" s="114"/>
      <c r="F108" s="114"/>
      <c r="G108" s="114"/>
      <c r="H108" s="114"/>
      <c r="I108" s="114"/>
      <c r="J108" s="115">
        <f>J247</f>
        <v>0</v>
      </c>
      <c r="L108" s="112"/>
    </row>
    <row r="109" spans="2:12" s="1" customFormat="1" ht="21.75" customHeight="1">
      <c r="B109" s="30"/>
      <c r="L109" s="30"/>
    </row>
    <row r="110" spans="2:12" s="1" customFormat="1" ht="6.9" customHeight="1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30"/>
    </row>
    <row r="114" spans="2:63" s="1" customFormat="1" ht="6.9" customHeight="1"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30"/>
    </row>
    <row r="115" spans="2:63" s="1" customFormat="1" ht="24.9" customHeight="1">
      <c r="B115" s="30"/>
      <c r="C115" s="19" t="s">
        <v>117</v>
      </c>
      <c r="L115" s="30"/>
    </row>
    <row r="116" spans="2:63" s="1" customFormat="1" ht="6.9" customHeight="1">
      <c r="B116" s="30"/>
      <c r="L116" s="30"/>
    </row>
    <row r="117" spans="2:63" s="1" customFormat="1" ht="12" customHeight="1">
      <c r="B117" s="30"/>
      <c r="C117" s="25" t="s">
        <v>15</v>
      </c>
      <c r="L117" s="30"/>
    </row>
    <row r="118" spans="2:63" s="1" customFormat="1" ht="26.25" customHeight="1">
      <c r="B118" s="30"/>
      <c r="E118" s="236" t="str">
        <f>E7</f>
        <v>Revitalizácia mestského športového areálu Hurbanova ulica, Stará Turá</v>
      </c>
      <c r="F118" s="237"/>
      <c r="G118" s="237"/>
      <c r="H118" s="237"/>
      <c r="L118" s="30"/>
    </row>
    <row r="119" spans="2:63" s="1" customFormat="1" ht="12" customHeight="1">
      <c r="B119" s="30"/>
      <c r="C119" s="25" t="s">
        <v>97</v>
      </c>
      <c r="L119" s="30"/>
    </row>
    <row r="120" spans="2:63" s="1" customFormat="1" ht="16.5" customHeight="1">
      <c r="B120" s="30"/>
      <c r="E120" s="190" t="str">
        <f>E9</f>
        <v>1 - SO 01 Bežecký ovál ZŠ Hurbanova ulica</v>
      </c>
      <c r="F120" s="238"/>
      <c r="G120" s="238"/>
      <c r="H120" s="238"/>
      <c r="L120" s="30"/>
    </row>
    <row r="121" spans="2:63" s="1" customFormat="1" ht="6.9" customHeight="1">
      <c r="B121" s="30"/>
      <c r="L121" s="30"/>
    </row>
    <row r="122" spans="2:63" s="1" customFormat="1" ht="12" customHeight="1">
      <c r="B122" s="30"/>
      <c r="C122" s="25" t="s">
        <v>19</v>
      </c>
      <c r="F122" s="23" t="str">
        <f>F12</f>
        <v>k.ú. Stará Turá parc.č.1589/36</v>
      </c>
      <c r="I122" s="25" t="s">
        <v>21</v>
      </c>
      <c r="J122" s="53" t="str">
        <f>IF(J12="","",J12)</f>
        <v>Vyplň údaj</v>
      </c>
      <c r="L122" s="30"/>
    </row>
    <row r="123" spans="2:63" s="1" customFormat="1" ht="6.9" customHeight="1">
      <c r="B123" s="30"/>
      <c r="L123" s="30"/>
    </row>
    <row r="124" spans="2:63" s="1" customFormat="1" ht="15.15" customHeight="1">
      <c r="B124" s="30"/>
      <c r="C124" s="25" t="s">
        <v>22</v>
      </c>
      <c r="F124" s="23" t="str">
        <f>E15</f>
        <v>Mesto Stará Turá,Gen.M.R.Štefánika 375/63,91601 St</v>
      </c>
      <c r="I124" s="25" t="s">
        <v>29</v>
      </c>
      <c r="J124" s="28" t="str">
        <f>E21</f>
        <v>Ing.Dušan Krupala</v>
      </c>
      <c r="L124" s="30"/>
    </row>
    <row r="125" spans="2:63" s="1" customFormat="1" ht="15.15" customHeight="1">
      <c r="B125" s="30"/>
      <c r="C125" s="25" t="s">
        <v>27</v>
      </c>
      <c r="F125" s="23" t="str">
        <f>IF(E18="","",E18)</f>
        <v>Vyplň údaj</v>
      </c>
      <c r="I125" s="25" t="s">
        <v>32</v>
      </c>
      <c r="J125" s="28" t="str">
        <f>E24</f>
        <v xml:space="preserve"> </v>
      </c>
      <c r="L125" s="30"/>
    </row>
    <row r="126" spans="2:63" s="1" customFormat="1" ht="10.35" customHeight="1">
      <c r="B126" s="30"/>
      <c r="L126" s="30"/>
    </row>
    <row r="127" spans="2:63" s="10" customFormat="1" ht="29.25" customHeight="1">
      <c r="B127" s="120"/>
      <c r="C127" s="121" t="s">
        <v>118</v>
      </c>
      <c r="D127" s="122" t="s">
        <v>59</v>
      </c>
      <c r="E127" s="122" t="s">
        <v>55</v>
      </c>
      <c r="F127" s="122" t="s">
        <v>56</v>
      </c>
      <c r="G127" s="122" t="s">
        <v>119</v>
      </c>
      <c r="H127" s="122" t="s">
        <v>120</v>
      </c>
      <c r="I127" s="122" t="s">
        <v>121</v>
      </c>
      <c r="J127" s="123" t="s">
        <v>102</v>
      </c>
      <c r="K127" s="124" t="s">
        <v>122</v>
      </c>
      <c r="L127" s="120"/>
      <c r="M127" s="60" t="s">
        <v>1</v>
      </c>
      <c r="N127" s="61" t="s">
        <v>38</v>
      </c>
      <c r="O127" s="61" t="s">
        <v>123</v>
      </c>
      <c r="P127" s="61" t="s">
        <v>124</v>
      </c>
      <c r="Q127" s="61" t="s">
        <v>125</v>
      </c>
      <c r="R127" s="61" t="s">
        <v>126</v>
      </c>
      <c r="S127" s="61" t="s">
        <v>127</v>
      </c>
      <c r="T127" s="62" t="s">
        <v>128</v>
      </c>
    </row>
    <row r="128" spans="2:63" s="1" customFormat="1" ht="22.8" customHeight="1">
      <c r="B128" s="30"/>
      <c r="C128" s="65" t="s">
        <v>103</v>
      </c>
      <c r="J128" s="125">
        <f>BK128</f>
        <v>0</v>
      </c>
      <c r="L128" s="30"/>
      <c r="M128" s="63"/>
      <c r="N128" s="54"/>
      <c r="O128" s="54"/>
      <c r="P128" s="126">
        <f>P129+P247</f>
        <v>0</v>
      </c>
      <c r="Q128" s="54"/>
      <c r="R128" s="126">
        <f>R129+R247</f>
        <v>1275.0680465032001</v>
      </c>
      <c r="S128" s="54"/>
      <c r="T128" s="127">
        <f>T129+T247</f>
        <v>74.793899999999994</v>
      </c>
      <c r="AT128" s="15" t="s">
        <v>73</v>
      </c>
      <c r="AU128" s="15" t="s">
        <v>104</v>
      </c>
      <c r="BK128" s="128">
        <f>BK129+BK247</f>
        <v>0</v>
      </c>
    </row>
    <row r="129" spans="2:65" s="11" customFormat="1" ht="25.95" customHeight="1">
      <c r="B129" s="129"/>
      <c r="D129" s="130" t="s">
        <v>73</v>
      </c>
      <c r="E129" s="131" t="s">
        <v>129</v>
      </c>
      <c r="F129" s="131" t="s">
        <v>130</v>
      </c>
      <c r="I129" s="132"/>
      <c r="J129" s="133">
        <f>BK129</f>
        <v>0</v>
      </c>
      <c r="L129" s="129"/>
      <c r="M129" s="134"/>
      <c r="P129" s="135">
        <f>P130+P167+P176+P180+P193+P213+P219+P228+P233+P244</f>
        <v>0</v>
      </c>
      <c r="R129" s="135">
        <f>R130+R167+R176+R180+R193+R213+R219+R228+R233+R244</f>
        <v>1275.0680465032001</v>
      </c>
      <c r="T129" s="136">
        <f>T130+T167+T176+T180+T193+T213+T219+T228+T233+T244</f>
        <v>74.793899999999994</v>
      </c>
      <c r="AR129" s="130" t="s">
        <v>79</v>
      </c>
      <c r="AT129" s="137" t="s">
        <v>73</v>
      </c>
      <c r="AU129" s="137" t="s">
        <v>74</v>
      </c>
      <c r="AY129" s="130" t="s">
        <v>131</v>
      </c>
      <c r="BK129" s="138">
        <f>BK130+BK167+BK176+BK180+BK193+BK213+BK219+BK228+BK233+BK244</f>
        <v>0</v>
      </c>
    </row>
    <row r="130" spans="2:65" s="11" customFormat="1" ht="22.8" customHeight="1">
      <c r="B130" s="129"/>
      <c r="D130" s="130" t="s">
        <v>73</v>
      </c>
      <c r="E130" s="139" t="s">
        <v>79</v>
      </c>
      <c r="F130" s="139" t="s">
        <v>132</v>
      </c>
      <c r="I130" s="132"/>
      <c r="J130" s="140">
        <f>BK130</f>
        <v>0</v>
      </c>
      <c r="L130" s="129"/>
      <c r="M130" s="134"/>
      <c r="P130" s="135">
        <f>SUM(P131:P166)</f>
        <v>0</v>
      </c>
      <c r="R130" s="135">
        <f>SUM(R131:R166)</f>
        <v>82.937760000000011</v>
      </c>
      <c r="T130" s="136">
        <f>SUM(T131:T166)</f>
        <v>0</v>
      </c>
      <c r="AR130" s="130" t="s">
        <v>79</v>
      </c>
      <c r="AT130" s="137" t="s">
        <v>73</v>
      </c>
      <c r="AU130" s="137" t="s">
        <v>79</v>
      </c>
      <c r="AY130" s="130" t="s">
        <v>131</v>
      </c>
      <c r="BK130" s="138">
        <f>SUM(BK131:BK166)</f>
        <v>0</v>
      </c>
    </row>
    <row r="131" spans="2:65" s="1" customFormat="1" ht="16.5" customHeight="1">
      <c r="B131" s="141"/>
      <c r="C131" s="142" t="s">
        <v>79</v>
      </c>
      <c r="D131" s="142" t="s">
        <v>133</v>
      </c>
      <c r="E131" s="143" t="s">
        <v>134</v>
      </c>
      <c r="F131" s="144" t="s">
        <v>135</v>
      </c>
      <c r="G131" s="145" t="s">
        <v>136</v>
      </c>
      <c r="H131" s="146">
        <v>1165</v>
      </c>
      <c r="I131" s="147"/>
      <c r="J131" s="148">
        <f>ROUND(I131*H131,2)</f>
        <v>0</v>
      </c>
      <c r="K131" s="149"/>
      <c r="L131" s="30"/>
      <c r="M131" s="150" t="s">
        <v>1</v>
      </c>
      <c r="N131" s="151" t="s">
        <v>40</v>
      </c>
      <c r="P131" s="152">
        <f>O131*H131</f>
        <v>0</v>
      </c>
      <c r="Q131" s="152">
        <v>0</v>
      </c>
      <c r="R131" s="152">
        <f>Q131*H131</f>
        <v>0</v>
      </c>
      <c r="S131" s="152">
        <v>0</v>
      </c>
      <c r="T131" s="153">
        <f>S131*H131</f>
        <v>0</v>
      </c>
      <c r="AR131" s="154" t="s">
        <v>137</v>
      </c>
      <c r="AT131" s="154" t="s">
        <v>133</v>
      </c>
      <c r="AU131" s="154" t="s">
        <v>89</v>
      </c>
      <c r="AY131" s="15" t="s">
        <v>131</v>
      </c>
      <c r="BE131" s="155">
        <f>IF(N131="základná",J131,0)</f>
        <v>0</v>
      </c>
      <c r="BF131" s="155">
        <f>IF(N131="znížená",J131,0)</f>
        <v>0</v>
      </c>
      <c r="BG131" s="155">
        <f>IF(N131="zákl. prenesená",J131,0)</f>
        <v>0</v>
      </c>
      <c r="BH131" s="155">
        <f>IF(N131="zníž. prenesená",J131,0)</f>
        <v>0</v>
      </c>
      <c r="BI131" s="155">
        <f>IF(N131="nulová",J131,0)</f>
        <v>0</v>
      </c>
      <c r="BJ131" s="15" t="s">
        <v>89</v>
      </c>
      <c r="BK131" s="155">
        <f>ROUND(I131*H131,2)</f>
        <v>0</v>
      </c>
      <c r="BL131" s="15" t="s">
        <v>137</v>
      </c>
      <c r="BM131" s="154" t="s">
        <v>89</v>
      </c>
    </row>
    <row r="132" spans="2:65" s="1" customFormat="1" ht="24.15" customHeight="1">
      <c r="B132" s="141"/>
      <c r="C132" s="142" t="s">
        <v>89</v>
      </c>
      <c r="D132" s="142" t="s">
        <v>133</v>
      </c>
      <c r="E132" s="143" t="s">
        <v>138</v>
      </c>
      <c r="F132" s="144" t="s">
        <v>139</v>
      </c>
      <c r="G132" s="145" t="s">
        <v>140</v>
      </c>
      <c r="H132" s="146">
        <v>291.25</v>
      </c>
      <c r="I132" s="147"/>
      <c r="J132" s="148">
        <f>ROUND(I132*H132,2)</f>
        <v>0</v>
      </c>
      <c r="K132" s="149"/>
      <c r="L132" s="30"/>
      <c r="M132" s="150" t="s">
        <v>1</v>
      </c>
      <c r="N132" s="151" t="s">
        <v>40</v>
      </c>
      <c r="P132" s="152">
        <f>O132*H132</f>
        <v>0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AR132" s="154" t="s">
        <v>137</v>
      </c>
      <c r="AT132" s="154" t="s">
        <v>133</v>
      </c>
      <c r="AU132" s="154" t="s">
        <v>89</v>
      </c>
      <c r="AY132" s="15" t="s">
        <v>131</v>
      </c>
      <c r="BE132" s="155">
        <f>IF(N132="základná",J132,0)</f>
        <v>0</v>
      </c>
      <c r="BF132" s="155">
        <f>IF(N132="znížená",J132,0)</f>
        <v>0</v>
      </c>
      <c r="BG132" s="155">
        <f>IF(N132="zákl. prenesená",J132,0)</f>
        <v>0</v>
      </c>
      <c r="BH132" s="155">
        <f>IF(N132="zníž. prenesená",J132,0)</f>
        <v>0</v>
      </c>
      <c r="BI132" s="155">
        <f>IF(N132="nulová",J132,0)</f>
        <v>0</v>
      </c>
      <c r="BJ132" s="15" t="s">
        <v>89</v>
      </c>
      <c r="BK132" s="155">
        <f>ROUND(I132*H132,2)</f>
        <v>0</v>
      </c>
      <c r="BL132" s="15" t="s">
        <v>137</v>
      </c>
      <c r="BM132" s="154" t="s">
        <v>137</v>
      </c>
    </row>
    <row r="133" spans="2:65" s="12" customFormat="1" ht="10.199999999999999">
      <c r="B133" s="156"/>
      <c r="D133" s="157" t="s">
        <v>141</v>
      </c>
      <c r="E133" s="158" t="s">
        <v>1</v>
      </c>
      <c r="F133" s="159" t="s">
        <v>142</v>
      </c>
      <c r="H133" s="160">
        <v>291.25</v>
      </c>
      <c r="I133" s="161"/>
      <c r="L133" s="156"/>
      <c r="M133" s="162"/>
      <c r="T133" s="163"/>
      <c r="AT133" s="158" t="s">
        <v>141</v>
      </c>
      <c r="AU133" s="158" t="s">
        <v>89</v>
      </c>
      <c r="AV133" s="12" t="s">
        <v>89</v>
      </c>
      <c r="AW133" s="12" t="s">
        <v>31</v>
      </c>
      <c r="AX133" s="12" t="s">
        <v>74</v>
      </c>
      <c r="AY133" s="158" t="s">
        <v>131</v>
      </c>
    </row>
    <row r="134" spans="2:65" s="13" customFormat="1" ht="10.199999999999999">
      <c r="B134" s="164"/>
      <c r="D134" s="157" t="s">
        <v>141</v>
      </c>
      <c r="E134" s="165" t="s">
        <v>1</v>
      </c>
      <c r="F134" s="166" t="s">
        <v>143</v>
      </c>
      <c r="H134" s="167">
        <v>291.25</v>
      </c>
      <c r="I134" s="168"/>
      <c r="L134" s="164"/>
      <c r="M134" s="169"/>
      <c r="T134" s="170"/>
      <c r="AT134" s="165" t="s">
        <v>141</v>
      </c>
      <c r="AU134" s="165" t="s">
        <v>89</v>
      </c>
      <c r="AV134" s="13" t="s">
        <v>137</v>
      </c>
      <c r="AW134" s="13" t="s">
        <v>31</v>
      </c>
      <c r="AX134" s="13" t="s">
        <v>79</v>
      </c>
      <c r="AY134" s="165" t="s">
        <v>131</v>
      </c>
    </row>
    <row r="135" spans="2:65" s="1" customFormat="1" ht="16.5" customHeight="1">
      <c r="B135" s="141"/>
      <c r="C135" s="142" t="s">
        <v>144</v>
      </c>
      <c r="D135" s="142" t="s">
        <v>133</v>
      </c>
      <c r="E135" s="143" t="s">
        <v>145</v>
      </c>
      <c r="F135" s="144" t="s">
        <v>146</v>
      </c>
      <c r="G135" s="145" t="s">
        <v>140</v>
      </c>
      <c r="H135" s="146">
        <v>48.3</v>
      </c>
      <c r="I135" s="147"/>
      <c r="J135" s="148">
        <f>ROUND(I135*H135,2)</f>
        <v>0</v>
      </c>
      <c r="K135" s="149"/>
      <c r="L135" s="30"/>
      <c r="M135" s="150" t="s">
        <v>1</v>
      </c>
      <c r="N135" s="151" t="s">
        <v>40</v>
      </c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AR135" s="154" t="s">
        <v>137</v>
      </c>
      <c r="AT135" s="154" t="s">
        <v>133</v>
      </c>
      <c r="AU135" s="154" t="s">
        <v>89</v>
      </c>
      <c r="AY135" s="15" t="s">
        <v>131</v>
      </c>
      <c r="BE135" s="155">
        <f>IF(N135="základná",J135,0)</f>
        <v>0</v>
      </c>
      <c r="BF135" s="155">
        <f>IF(N135="znížená",J135,0)</f>
        <v>0</v>
      </c>
      <c r="BG135" s="155">
        <f>IF(N135="zákl. prenesená",J135,0)</f>
        <v>0</v>
      </c>
      <c r="BH135" s="155">
        <f>IF(N135="zníž. prenesená",J135,0)</f>
        <v>0</v>
      </c>
      <c r="BI135" s="155">
        <f>IF(N135="nulová",J135,0)</f>
        <v>0</v>
      </c>
      <c r="BJ135" s="15" t="s">
        <v>89</v>
      </c>
      <c r="BK135" s="155">
        <f>ROUND(I135*H135,2)</f>
        <v>0</v>
      </c>
      <c r="BL135" s="15" t="s">
        <v>137</v>
      </c>
      <c r="BM135" s="154" t="s">
        <v>147</v>
      </c>
    </row>
    <row r="136" spans="2:65" s="12" customFormat="1" ht="10.199999999999999">
      <c r="B136" s="156"/>
      <c r="D136" s="157" t="s">
        <v>141</v>
      </c>
      <c r="E136" s="158" t="s">
        <v>1</v>
      </c>
      <c r="F136" s="159" t="s">
        <v>148</v>
      </c>
      <c r="H136" s="160">
        <v>48.3</v>
      </c>
      <c r="I136" s="161"/>
      <c r="L136" s="156"/>
      <c r="M136" s="162"/>
      <c r="T136" s="163"/>
      <c r="AT136" s="158" t="s">
        <v>141</v>
      </c>
      <c r="AU136" s="158" t="s">
        <v>89</v>
      </c>
      <c r="AV136" s="12" t="s">
        <v>89</v>
      </c>
      <c r="AW136" s="12" t="s">
        <v>31</v>
      </c>
      <c r="AX136" s="12" t="s">
        <v>74</v>
      </c>
      <c r="AY136" s="158" t="s">
        <v>131</v>
      </c>
    </row>
    <row r="137" spans="2:65" s="13" customFormat="1" ht="10.199999999999999">
      <c r="B137" s="164"/>
      <c r="D137" s="157" t="s">
        <v>141</v>
      </c>
      <c r="E137" s="165" t="s">
        <v>1</v>
      </c>
      <c r="F137" s="166" t="s">
        <v>143</v>
      </c>
      <c r="H137" s="167">
        <v>48.3</v>
      </c>
      <c r="I137" s="168"/>
      <c r="L137" s="164"/>
      <c r="M137" s="169"/>
      <c r="T137" s="170"/>
      <c r="AT137" s="165" t="s">
        <v>141</v>
      </c>
      <c r="AU137" s="165" t="s">
        <v>89</v>
      </c>
      <c r="AV137" s="13" t="s">
        <v>137</v>
      </c>
      <c r="AW137" s="13" t="s">
        <v>31</v>
      </c>
      <c r="AX137" s="13" t="s">
        <v>79</v>
      </c>
      <c r="AY137" s="165" t="s">
        <v>131</v>
      </c>
    </row>
    <row r="138" spans="2:65" s="1" customFormat="1" ht="24.15" customHeight="1">
      <c r="B138" s="141"/>
      <c r="C138" s="142" t="s">
        <v>137</v>
      </c>
      <c r="D138" s="142" t="s">
        <v>133</v>
      </c>
      <c r="E138" s="143" t="s">
        <v>149</v>
      </c>
      <c r="F138" s="144" t="s">
        <v>150</v>
      </c>
      <c r="G138" s="145" t="s">
        <v>140</v>
      </c>
      <c r="H138" s="146">
        <v>48.3</v>
      </c>
      <c r="I138" s="147"/>
      <c r="J138" s="148">
        <f>ROUND(I138*H138,2)</f>
        <v>0</v>
      </c>
      <c r="K138" s="149"/>
      <c r="L138" s="30"/>
      <c r="M138" s="150" t="s">
        <v>1</v>
      </c>
      <c r="N138" s="151" t="s">
        <v>40</v>
      </c>
      <c r="P138" s="152">
        <f>O138*H138</f>
        <v>0</v>
      </c>
      <c r="Q138" s="152">
        <v>0</v>
      </c>
      <c r="R138" s="152">
        <f>Q138*H138</f>
        <v>0</v>
      </c>
      <c r="S138" s="152">
        <v>0</v>
      </c>
      <c r="T138" s="153">
        <f>S138*H138</f>
        <v>0</v>
      </c>
      <c r="AR138" s="154" t="s">
        <v>137</v>
      </c>
      <c r="AT138" s="154" t="s">
        <v>133</v>
      </c>
      <c r="AU138" s="154" t="s">
        <v>89</v>
      </c>
      <c r="AY138" s="15" t="s">
        <v>131</v>
      </c>
      <c r="BE138" s="155">
        <f>IF(N138="základná",J138,0)</f>
        <v>0</v>
      </c>
      <c r="BF138" s="155">
        <f>IF(N138="znížená",J138,0)</f>
        <v>0</v>
      </c>
      <c r="BG138" s="155">
        <f>IF(N138="zákl. prenesená",J138,0)</f>
        <v>0</v>
      </c>
      <c r="BH138" s="155">
        <f>IF(N138="zníž. prenesená",J138,0)</f>
        <v>0</v>
      </c>
      <c r="BI138" s="155">
        <f>IF(N138="nulová",J138,0)</f>
        <v>0</v>
      </c>
      <c r="BJ138" s="15" t="s">
        <v>89</v>
      </c>
      <c r="BK138" s="155">
        <f>ROUND(I138*H138,2)</f>
        <v>0</v>
      </c>
      <c r="BL138" s="15" t="s">
        <v>137</v>
      </c>
      <c r="BM138" s="154" t="s">
        <v>151</v>
      </c>
    </row>
    <row r="139" spans="2:65" s="1" customFormat="1" ht="21.75" customHeight="1">
      <c r="B139" s="141"/>
      <c r="C139" s="142" t="s">
        <v>152</v>
      </c>
      <c r="D139" s="142" t="s">
        <v>133</v>
      </c>
      <c r="E139" s="143" t="s">
        <v>153</v>
      </c>
      <c r="F139" s="144" t="s">
        <v>154</v>
      </c>
      <c r="G139" s="145" t="s">
        <v>140</v>
      </c>
      <c r="H139" s="146">
        <v>74.457999999999998</v>
      </c>
      <c r="I139" s="147"/>
      <c r="J139" s="148">
        <f>ROUND(I139*H139,2)</f>
        <v>0</v>
      </c>
      <c r="K139" s="149"/>
      <c r="L139" s="30"/>
      <c r="M139" s="150" t="s">
        <v>1</v>
      </c>
      <c r="N139" s="151" t="s">
        <v>40</v>
      </c>
      <c r="P139" s="152">
        <f>O139*H139</f>
        <v>0</v>
      </c>
      <c r="Q139" s="152">
        <v>0</v>
      </c>
      <c r="R139" s="152">
        <f>Q139*H139</f>
        <v>0</v>
      </c>
      <c r="S139" s="152">
        <v>0</v>
      </c>
      <c r="T139" s="153">
        <f>S139*H139</f>
        <v>0</v>
      </c>
      <c r="AR139" s="154" t="s">
        <v>137</v>
      </c>
      <c r="AT139" s="154" t="s">
        <v>133</v>
      </c>
      <c r="AU139" s="154" t="s">
        <v>89</v>
      </c>
      <c r="AY139" s="15" t="s">
        <v>131</v>
      </c>
      <c r="BE139" s="155">
        <f>IF(N139="základná",J139,0)</f>
        <v>0</v>
      </c>
      <c r="BF139" s="155">
        <f>IF(N139="znížená",J139,0)</f>
        <v>0</v>
      </c>
      <c r="BG139" s="155">
        <f>IF(N139="zákl. prenesená",J139,0)</f>
        <v>0</v>
      </c>
      <c r="BH139" s="155">
        <f>IF(N139="zníž. prenesená",J139,0)</f>
        <v>0</v>
      </c>
      <c r="BI139" s="155">
        <f>IF(N139="nulová",J139,0)</f>
        <v>0</v>
      </c>
      <c r="BJ139" s="15" t="s">
        <v>89</v>
      </c>
      <c r="BK139" s="155">
        <f>ROUND(I139*H139,2)</f>
        <v>0</v>
      </c>
      <c r="BL139" s="15" t="s">
        <v>137</v>
      </c>
      <c r="BM139" s="154" t="s">
        <v>155</v>
      </c>
    </row>
    <row r="140" spans="2:65" s="12" customFormat="1" ht="10.199999999999999">
      <c r="B140" s="156"/>
      <c r="D140" s="157" t="s">
        <v>141</v>
      </c>
      <c r="E140" s="158" t="s">
        <v>1</v>
      </c>
      <c r="F140" s="159" t="s">
        <v>156</v>
      </c>
      <c r="H140" s="160">
        <v>24.98</v>
      </c>
      <c r="I140" s="161"/>
      <c r="L140" s="156"/>
      <c r="M140" s="162"/>
      <c r="T140" s="163"/>
      <c r="AT140" s="158" t="s">
        <v>141</v>
      </c>
      <c r="AU140" s="158" t="s">
        <v>89</v>
      </c>
      <c r="AV140" s="12" t="s">
        <v>89</v>
      </c>
      <c r="AW140" s="12" t="s">
        <v>31</v>
      </c>
      <c r="AX140" s="12" t="s">
        <v>74</v>
      </c>
      <c r="AY140" s="158" t="s">
        <v>131</v>
      </c>
    </row>
    <row r="141" spans="2:65" s="12" customFormat="1" ht="10.199999999999999">
      <c r="B141" s="156"/>
      <c r="D141" s="157" t="s">
        <v>141</v>
      </c>
      <c r="E141" s="158" t="s">
        <v>1</v>
      </c>
      <c r="F141" s="159" t="s">
        <v>157</v>
      </c>
      <c r="H141" s="160">
        <v>49.05</v>
      </c>
      <c r="I141" s="161"/>
      <c r="L141" s="156"/>
      <c r="M141" s="162"/>
      <c r="T141" s="163"/>
      <c r="AT141" s="158" t="s">
        <v>141</v>
      </c>
      <c r="AU141" s="158" t="s">
        <v>89</v>
      </c>
      <c r="AV141" s="12" t="s">
        <v>89</v>
      </c>
      <c r="AW141" s="12" t="s">
        <v>31</v>
      </c>
      <c r="AX141" s="12" t="s">
        <v>74</v>
      </c>
      <c r="AY141" s="158" t="s">
        <v>131</v>
      </c>
    </row>
    <row r="142" spans="2:65" s="12" customFormat="1" ht="10.199999999999999">
      <c r="B142" s="156"/>
      <c r="D142" s="157" t="s">
        <v>141</v>
      </c>
      <c r="E142" s="158" t="s">
        <v>1</v>
      </c>
      <c r="F142" s="159" t="s">
        <v>158</v>
      </c>
      <c r="H142" s="160">
        <v>0.42799999999999999</v>
      </c>
      <c r="I142" s="161"/>
      <c r="L142" s="156"/>
      <c r="M142" s="162"/>
      <c r="T142" s="163"/>
      <c r="AT142" s="158" t="s">
        <v>141</v>
      </c>
      <c r="AU142" s="158" t="s">
        <v>89</v>
      </c>
      <c r="AV142" s="12" t="s">
        <v>89</v>
      </c>
      <c r="AW142" s="12" t="s">
        <v>31</v>
      </c>
      <c r="AX142" s="12" t="s">
        <v>74</v>
      </c>
      <c r="AY142" s="158" t="s">
        <v>131</v>
      </c>
    </row>
    <row r="143" spans="2:65" s="13" customFormat="1" ht="10.199999999999999">
      <c r="B143" s="164"/>
      <c r="D143" s="157" t="s">
        <v>141</v>
      </c>
      <c r="E143" s="165" t="s">
        <v>1</v>
      </c>
      <c r="F143" s="166" t="s">
        <v>143</v>
      </c>
      <c r="H143" s="167">
        <v>74.457999999999998</v>
      </c>
      <c r="I143" s="168"/>
      <c r="L143" s="164"/>
      <c r="M143" s="169"/>
      <c r="T143" s="170"/>
      <c r="AT143" s="165" t="s">
        <v>141</v>
      </c>
      <c r="AU143" s="165" t="s">
        <v>89</v>
      </c>
      <c r="AV143" s="13" t="s">
        <v>137</v>
      </c>
      <c r="AW143" s="13" t="s">
        <v>31</v>
      </c>
      <c r="AX143" s="13" t="s">
        <v>79</v>
      </c>
      <c r="AY143" s="165" t="s">
        <v>131</v>
      </c>
    </row>
    <row r="144" spans="2:65" s="1" customFormat="1" ht="37.799999999999997" customHeight="1">
      <c r="B144" s="141"/>
      <c r="C144" s="142" t="s">
        <v>147</v>
      </c>
      <c r="D144" s="142" t="s">
        <v>133</v>
      </c>
      <c r="E144" s="143" t="s">
        <v>159</v>
      </c>
      <c r="F144" s="144" t="s">
        <v>160</v>
      </c>
      <c r="G144" s="145" t="s">
        <v>140</v>
      </c>
      <c r="H144" s="146">
        <v>74.457999999999998</v>
      </c>
      <c r="I144" s="147"/>
      <c r="J144" s="148">
        <f>ROUND(I144*H144,2)</f>
        <v>0</v>
      </c>
      <c r="K144" s="149"/>
      <c r="L144" s="30"/>
      <c r="M144" s="150" t="s">
        <v>1</v>
      </c>
      <c r="N144" s="151" t="s">
        <v>40</v>
      </c>
      <c r="P144" s="152">
        <f>O144*H144</f>
        <v>0</v>
      </c>
      <c r="Q144" s="152">
        <v>0</v>
      </c>
      <c r="R144" s="152">
        <f>Q144*H144</f>
        <v>0</v>
      </c>
      <c r="S144" s="152">
        <v>0</v>
      </c>
      <c r="T144" s="153">
        <f>S144*H144</f>
        <v>0</v>
      </c>
      <c r="AR144" s="154" t="s">
        <v>137</v>
      </c>
      <c r="AT144" s="154" t="s">
        <v>133</v>
      </c>
      <c r="AU144" s="154" t="s">
        <v>89</v>
      </c>
      <c r="AY144" s="15" t="s">
        <v>131</v>
      </c>
      <c r="BE144" s="155">
        <f>IF(N144="základná",J144,0)</f>
        <v>0</v>
      </c>
      <c r="BF144" s="155">
        <f>IF(N144="znížená",J144,0)</f>
        <v>0</v>
      </c>
      <c r="BG144" s="155">
        <f>IF(N144="zákl. prenesená",J144,0)</f>
        <v>0</v>
      </c>
      <c r="BH144" s="155">
        <f>IF(N144="zníž. prenesená",J144,0)</f>
        <v>0</v>
      </c>
      <c r="BI144" s="155">
        <f>IF(N144="nulová",J144,0)</f>
        <v>0</v>
      </c>
      <c r="BJ144" s="15" t="s">
        <v>89</v>
      </c>
      <c r="BK144" s="155">
        <f>ROUND(I144*H144,2)</f>
        <v>0</v>
      </c>
      <c r="BL144" s="15" t="s">
        <v>137</v>
      </c>
      <c r="BM144" s="154" t="s">
        <v>161</v>
      </c>
    </row>
    <row r="145" spans="2:65" s="1" customFormat="1" ht="24.15" customHeight="1">
      <c r="B145" s="141"/>
      <c r="C145" s="142" t="s">
        <v>162</v>
      </c>
      <c r="D145" s="142" t="s">
        <v>133</v>
      </c>
      <c r="E145" s="143" t="s">
        <v>163</v>
      </c>
      <c r="F145" s="144" t="s">
        <v>164</v>
      </c>
      <c r="G145" s="145" t="s">
        <v>136</v>
      </c>
      <c r="H145" s="146">
        <v>51.2</v>
      </c>
      <c r="I145" s="147"/>
      <c r="J145" s="148">
        <f>ROUND(I145*H145,2)</f>
        <v>0</v>
      </c>
      <c r="K145" s="149"/>
      <c r="L145" s="30"/>
      <c r="M145" s="150" t="s">
        <v>1</v>
      </c>
      <c r="N145" s="151" t="s">
        <v>40</v>
      </c>
      <c r="P145" s="152">
        <f>O145*H145</f>
        <v>0</v>
      </c>
      <c r="Q145" s="152">
        <v>2.7300000000000001E-2</v>
      </c>
      <c r="R145" s="152">
        <f>Q145*H145</f>
        <v>1.3977600000000001</v>
      </c>
      <c r="S145" s="152">
        <v>0</v>
      </c>
      <c r="T145" s="153">
        <f>S145*H145</f>
        <v>0</v>
      </c>
      <c r="AR145" s="154" t="s">
        <v>137</v>
      </c>
      <c r="AT145" s="154" t="s">
        <v>133</v>
      </c>
      <c r="AU145" s="154" t="s">
        <v>89</v>
      </c>
      <c r="AY145" s="15" t="s">
        <v>131</v>
      </c>
      <c r="BE145" s="155">
        <f>IF(N145="základná",J145,0)</f>
        <v>0</v>
      </c>
      <c r="BF145" s="155">
        <f>IF(N145="znížená",J145,0)</f>
        <v>0</v>
      </c>
      <c r="BG145" s="155">
        <f>IF(N145="zákl. prenesená",J145,0)</f>
        <v>0</v>
      </c>
      <c r="BH145" s="155">
        <f>IF(N145="zníž. prenesená",J145,0)</f>
        <v>0</v>
      </c>
      <c r="BI145" s="155">
        <f>IF(N145="nulová",J145,0)</f>
        <v>0</v>
      </c>
      <c r="BJ145" s="15" t="s">
        <v>89</v>
      </c>
      <c r="BK145" s="155">
        <f>ROUND(I145*H145,2)</f>
        <v>0</v>
      </c>
      <c r="BL145" s="15" t="s">
        <v>137</v>
      </c>
      <c r="BM145" s="154" t="s">
        <v>165</v>
      </c>
    </row>
    <row r="146" spans="2:65" s="12" customFormat="1" ht="10.199999999999999">
      <c r="B146" s="156"/>
      <c r="D146" s="157" t="s">
        <v>141</v>
      </c>
      <c r="E146" s="158" t="s">
        <v>1</v>
      </c>
      <c r="F146" s="159" t="s">
        <v>166</v>
      </c>
      <c r="H146" s="160">
        <v>51.2</v>
      </c>
      <c r="I146" s="161"/>
      <c r="L146" s="156"/>
      <c r="M146" s="162"/>
      <c r="T146" s="163"/>
      <c r="AT146" s="158" t="s">
        <v>141</v>
      </c>
      <c r="AU146" s="158" t="s">
        <v>89</v>
      </c>
      <c r="AV146" s="12" t="s">
        <v>89</v>
      </c>
      <c r="AW146" s="12" t="s">
        <v>31</v>
      </c>
      <c r="AX146" s="12" t="s">
        <v>74</v>
      </c>
      <c r="AY146" s="158" t="s">
        <v>131</v>
      </c>
    </row>
    <row r="147" spans="2:65" s="13" customFormat="1" ht="10.199999999999999">
      <c r="B147" s="164"/>
      <c r="D147" s="157" t="s">
        <v>141</v>
      </c>
      <c r="E147" s="165" t="s">
        <v>1</v>
      </c>
      <c r="F147" s="166" t="s">
        <v>143</v>
      </c>
      <c r="H147" s="167">
        <v>51.2</v>
      </c>
      <c r="I147" s="168"/>
      <c r="L147" s="164"/>
      <c r="M147" s="169"/>
      <c r="T147" s="170"/>
      <c r="AT147" s="165" t="s">
        <v>141</v>
      </c>
      <c r="AU147" s="165" t="s">
        <v>89</v>
      </c>
      <c r="AV147" s="13" t="s">
        <v>137</v>
      </c>
      <c r="AW147" s="13" t="s">
        <v>31</v>
      </c>
      <c r="AX147" s="13" t="s">
        <v>79</v>
      </c>
      <c r="AY147" s="165" t="s">
        <v>131</v>
      </c>
    </row>
    <row r="148" spans="2:65" s="1" customFormat="1" ht="21.75" customHeight="1">
      <c r="B148" s="141"/>
      <c r="C148" s="142" t="s">
        <v>151</v>
      </c>
      <c r="D148" s="142" t="s">
        <v>133</v>
      </c>
      <c r="E148" s="143" t="s">
        <v>167</v>
      </c>
      <c r="F148" s="144" t="s">
        <v>168</v>
      </c>
      <c r="G148" s="145" t="s">
        <v>136</v>
      </c>
      <c r="H148" s="146">
        <v>51.2</v>
      </c>
      <c r="I148" s="147"/>
      <c r="J148" s="148">
        <f>ROUND(I148*H148,2)</f>
        <v>0</v>
      </c>
      <c r="K148" s="149"/>
      <c r="L148" s="30"/>
      <c r="M148" s="150" t="s">
        <v>1</v>
      </c>
      <c r="N148" s="151" t="s">
        <v>40</v>
      </c>
      <c r="P148" s="152">
        <f>O148*H148</f>
        <v>0</v>
      </c>
      <c r="Q148" s="152">
        <v>0</v>
      </c>
      <c r="R148" s="152">
        <f>Q148*H148</f>
        <v>0</v>
      </c>
      <c r="S148" s="152">
        <v>0</v>
      </c>
      <c r="T148" s="153">
        <f>S148*H148</f>
        <v>0</v>
      </c>
      <c r="AR148" s="154" t="s">
        <v>137</v>
      </c>
      <c r="AT148" s="154" t="s">
        <v>133</v>
      </c>
      <c r="AU148" s="154" t="s">
        <v>89</v>
      </c>
      <c r="AY148" s="15" t="s">
        <v>131</v>
      </c>
      <c r="BE148" s="155">
        <f>IF(N148="základná",J148,0)</f>
        <v>0</v>
      </c>
      <c r="BF148" s="155">
        <f>IF(N148="znížená",J148,0)</f>
        <v>0</v>
      </c>
      <c r="BG148" s="155">
        <f>IF(N148="zákl. prenesená",J148,0)</f>
        <v>0</v>
      </c>
      <c r="BH148" s="155">
        <f>IF(N148="zníž. prenesená",J148,0)</f>
        <v>0</v>
      </c>
      <c r="BI148" s="155">
        <f>IF(N148="nulová",J148,0)</f>
        <v>0</v>
      </c>
      <c r="BJ148" s="15" t="s">
        <v>89</v>
      </c>
      <c r="BK148" s="155">
        <f>ROUND(I148*H148,2)</f>
        <v>0</v>
      </c>
      <c r="BL148" s="15" t="s">
        <v>137</v>
      </c>
      <c r="BM148" s="154" t="s">
        <v>169</v>
      </c>
    </row>
    <row r="149" spans="2:65" s="1" customFormat="1" ht="24.15" customHeight="1">
      <c r="B149" s="141"/>
      <c r="C149" s="142" t="s">
        <v>170</v>
      </c>
      <c r="D149" s="142" t="s">
        <v>133</v>
      </c>
      <c r="E149" s="143" t="s">
        <v>171</v>
      </c>
      <c r="F149" s="144" t="s">
        <v>172</v>
      </c>
      <c r="G149" s="145" t="s">
        <v>140</v>
      </c>
      <c r="H149" s="146">
        <v>578.70799999999997</v>
      </c>
      <c r="I149" s="147"/>
      <c r="J149" s="148">
        <f>ROUND(I149*H149,2)</f>
        <v>0</v>
      </c>
      <c r="K149" s="149"/>
      <c r="L149" s="30"/>
      <c r="M149" s="150" t="s">
        <v>1</v>
      </c>
      <c r="N149" s="151" t="s">
        <v>40</v>
      </c>
      <c r="P149" s="152">
        <f>O149*H149</f>
        <v>0</v>
      </c>
      <c r="Q149" s="152">
        <v>0</v>
      </c>
      <c r="R149" s="152">
        <f>Q149*H149</f>
        <v>0</v>
      </c>
      <c r="S149" s="152">
        <v>0</v>
      </c>
      <c r="T149" s="153">
        <f>S149*H149</f>
        <v>0</v>
      </c>
      <c r="AR149" s="154" t="s">
        <v>137</v>
      </c>
      <c r="AT149" s="154" t="s">
        <v>133</v>
      </c>
      <c r="AU149" s="154" t="s">
        <v>89</v>
      </c>
      <c r="AY149" s="15" t="s">
        <v>131</v>
      </c>
      <c r="BE149" s="155">
        <f>IF(N149="základná",J149,0)</f>
        <v>0</v>
      </c>
      <c r="BF149" s="155">
        <f>IF(N149="znížená",J149,0)</f>
        <v>0</v>
      </c>
      <c r="BG149" s="155">
        <f>IF(N149="zákl. prenesená",J149,0)</f>
        <v>0</v>
      </c>
      <c r="BH149" s="155">
        <f>IF(N149="zníž. prenesená",J149,0)</f>
        <v>0</v>
      </c>
      <c r="BI149" s="155">
        <f>IF(N149="nulová",J149,0)</f>
        <v>0</v>
      </c>
      <c r="BJ149" s="15" t="s">
        <v>89</v>
      </c>
      <c r="BK149" s="155">
        <f>ROUND(I149*H149,2)</f>
        <v>0</v>
      </c>
      <c r="BL149" s="15" t="s">
        <v>137</v>
      </c>
      <c r="BM149" s="154" t="s">
        <v>173</v>
      </c>
    </row>
    <row r="150" spans="2:65" s="12" customFormat="1" ht="10.199999999999999">
      <c r="B150" s="156"/>
      <c r="D150" s="157" t="s">
        <v>141</v>
      </c>
      <c r="E150" s="158" t="s">
        <v>1</v>
      </c>
      <c r="F150" s="159" t="s">
        <v>174</v>
      </c>
      <c r="H150" s="160">
        <v>116.5</v>
      </c>
      <c r="I150" s="161"/>
      <c r="L150" s="156"/>
      <c r="M150" s="162"/>
      <c r="T150" s="163"/>
      <c r="AT150" s="158" t="s">
        <v>141</v>
      </c>
      <c r="AU150" s="158" t="s">
        <v>89</v>
      </c>
      <c r="AV150" s="12" t="s">
        <v>89</v>
      </c>
      <c r="AW150" s="12" t="s">
        <v>31</v>
      </c>
      <c r="AX150" s="12" t="s">
        <v>74</v>
      </c>
      <c r="AY150" s="158" t="s">
        <v>131</v>
      </c>
    </row>
    <row r="151" spans="2:65" s="12" customFormat="1" ht="10.199999999999999">
      <c r="B151" s="156"/>
      <c r="D151" s="157" t="s">
        <v>141</v>
      </c>
      <c r="E151" s="158" t="s">
        <v>1</v>
      </c>
      <c r="F151" s="159" t="s">
        <v>175</v>
      </c>
      <c r="H151" s="160">
        <v>465.20800000000003</v>
      </c>
      <c r="I151" s="161"/>
      <c r="L151" s="156"/>
      <c r="M151" s="162"/>
      <c r="T151" s="163"/>
      <c r="AT151" s="158" t="s">
        <v>141</v>
      </c>
      <c r="AU151" s="158" t="s">
        <v>89</v>
      </c>
      <c r="AV151" s="12" t="s">
        <v>89</v>
      </c>
      <c r="AW151" s="12" t="s">
        <v>31</v>
      </c>
      <c r="AX151" s="12" t="s">
        <v>74</v>
      </c>
      <c r="AY151" s="158" t="s">
        <v>131</v>
      </c>
    </row>
    <row r="152" spans="2:65" s="12" customFormat="1" ht="10.199999999999999">
      <c r="B152" s="156"/>
      <c r="D152" s="157" t="s">
        <v>141</v>
      </c>
      <c r="E152" s="158" t="s">
        <v>1</v>
      </c>
      <c r="F152" s="159" t="s">
        <v>176</v>
      </c>
      <c r="H152" s="160">
        <v>-3</v>
      </c>
      <c r="I152" s="161"/>
      <c r="L152" s="156"/>
      <c r="M152" s="162"/>
      <c r="T152" s="163"/>
      <c r="AT152" s="158" t="s">
        <v>141</v>
      </c>
      <c r="AU152" s="158" t="s">
        <v>89</v>
      </c>
      <c r="AV152" s="12" t="s">
        <v>89</v>
      </c>
      <c r="AW152" s="12" t="s">
        <v>31</v>
      </c>
      <c r="AX152" s="12" t="s">
        <v>74</v>
      </c>
      <c r="AY152" s="158" t="s">
        <v>131</v>
      </c>
    </row>
    <row r="153" spans="2:65" s="13" customFormat="1" ht="10.199999999999999">
      <c r="B153" s="164"/>
      <c r="D153" s="157" t="s">
        <v>141</v>
      </c>
      <c r="E153" s="165" t="s">
        <v>1</v>
      </c>
      <c r="F153" s="166" t="s">
        <v>143</v>
      </c>
      <c r="H153" s="167">
        <v>578.70799999999997</v>
      </c>
      <c r="I153" s="168"/>
      <c r="L153" s="164"/>
      <c r="M153" s="169"/>
      <c r="T153" s="170"/>
      <c r="AT153" s="165" t="s">
        <v>141</v>
      </c>
      <c r="AU153" s="165" t="s">
        <v>89</v>
      </c>
      <c r="AV153" s="13" t="s">
        <v>137</v>
      </c>
      <c r="AW153" s="13" t="s">
        <v>31</v>
      </c>
      <c r="AX153" s="13" t="s">
        <v>79</v>
      </c>
      <c r="AY153" s="165" t="s">
        <v>131</v>
      </c>
    </row>
    <row r="154" spans="2:65" s="1" customFormat="1" ht="33" customHeight="1">
      <c r="B154" s="141"/>
      <c r="C154" s="142" t="s">
        <v>155</v>
      </c>
      <c r="D154" s="142" t="s">
        <v>133</v>
      </c>
      <c r="E154" s="143" t="s">
        <v>177</v>
      </c>
      <c r="F154" s="144" t="s">
        <v>178</v>
      </c>
      <c r="G154" s="145" t="s">
        <v>140</v>
      </c>
      <c r="H154" s="146">
        <v>578.70799999999997</v>
      </c>
      <c r="I154" s="147"/>
      <c r="J154" s="148">
        <f>ROUND(I154*H154,2)</f>
        <v>0</v>
      </c>
      <c r="K154" s="149"/>
      <c r="L154" s="30"/>
      <c r="M154" s="150" t="s">
        <v>1</v>
      </c>
      <c r="N154" s="151" t="s">
        <v>40</v>
      </c>
      <c r="P154" s="152">
        <f>O154*H154</f>
        <v>0</v>
      </c>
      <c r="Q154" s="152">
        <v>0</v>
      </c>
      <c r="R154" s="152">
        <f>Q154*H154</f>
        <v>0</v>
      </c>
      <c r="S154" s="152">
        <v>0</v>
      </c>
      <c r="T154" s="153">
        <f>S154*H154</f>
        <v>0</v>
      </c>
      <c r="AR154" s="154" t="s">
        <v>137</v>
      </c>
      <c r="AT154" s="154" t="s">
        <v>133</v>
      </c>
      <c r="AU154" s="154" t="s">
        <v>89</v>
      </c>
      <c r="AY154" s="15" t="s">
        <v>131</v>
      </c>
      <c r="BE154" s="155">
        <f>IF(N154="základná",J154,0)</f>
        <v>0</v>
      </c>
      <c r="BF154" s="155">
        <f>IF(N154="znížená",J154,0)</f>
        <v>0</v>
      </c>
      <c r="BG154" s="155">
        <f>IF(N154="zákl. prenesená",J154,0)</f>
        <v>0</v>
      </c>
      <c r="BH154" s="155">
        <f>IF(N154="zníž. prenesená",J154,0)</f>
        <v>0</v>
      </c>
      <c r="BI154" s="155">
        <f>IF(N154="nulová",J154,0)</f>
        <v>0</v>
      </c>
      <c r="BJ154" s="15" t="s">
        <v>89</v>
      </c>
      <c r="BK154" s="155">
        <f>ROUND(I154*H154,2)</f>
        <v>0</v>
      </c>
      <c r="BL154" s="15" t="s">
        <v>137</v>
      </c>
      <c r="BM154" s="154" t="s">
        <v>179</v>
      </c>
    </row>
    <row r="155" spans="2:65" s="1" customFormat="1" ht="33" customHeight="1">
      <c r="B155" s="141"/>
      <c r="C155" s="142" t="s">
        <v>180</v>
      </c>
      <c r="D155" s="142" t="s">
        <v>133</v>
      </c>
      <c r="E155" s="143" t="s">
        <v>181</v>
      </c>
      <c r="F155" s="144" t="s">
        <v>182</v>
      </c>
      <c r="G155" s="145" t="s">
        <v>140</v>
      </c>
      <c r="H155" s="146">
        <v>2314.8319999999999</v>
      </c>
      <c r="I155" s="147"/>
      <c r="J155" s="148">
        <f>ROUND(I155*H155,2)</f>
        <v>0</v>
      </c>
      <c r="K155" s="149"/>
      <c r="L155" s="30"/>
      <c r="M155" s="150" t="s">
        <v>1</v>
      </c>
      <c r="N155" s="151" t="s">
        <v>40</v>
      </c>
      <c r="P155" s="152">
        <f>O155*H155</f>
        <v>0</v>
      </c>
      <c r="Q155" s="152">
        <v>0</v>
      </c>
      <c r="R155" s="152">
        <f>Q155*H155</f>
        <v>0</v>
      </c>
      <c r="S155" s="152">
        <v>0</v>
      </c>
      <c r="T155" s="153">
        <f>S155*H155</f>
        <v>0</v>
      </c>
      <c r="AR155" s="154" t="s">
        <v>137</v>
      </c>
      <c r="AT155" s="154" t="s">
        <v>133</v>
      </c>
      <c r="AU155" s="154" t="s">
        <v>89</v>
      </c>
      <c r="AY155" s="15" t="s">
        <v>131</v>
      </c>
      <c r="BE155" s="155">
        <f>IF(N155="základná",J155,0)</f>
        <v>0</v>
      </c>
      <c r="BF155" s="155">
        <f>IF(N155="znížená",J155,0)</f>
        <v>0</v>
      </c>
      <c r="BG155" s="155">
        <f>IF(N155="zákl. prenesená",J155,0)</f>
        <v>0</v>
      </c>
      <c r="BH155" s="155">
        <f>IF(N155="zníž. prenesená",J155,0)</f>
        <v>0</v>
      </c>
      <c r="BI155" s="155">
        <f>IF(N155="nulová",J155,0)</f>
        <v>0</v>
      </c>
      <c r="BJ155" s="15" t="s">
        <v>89</v>
      </c>
      <c r="BK155" s="155">
        <f>ROUND(I155*H155,2)</f>
        <v>0</v>
      </c>
      <c r="BL155" s="15" t="s">
        <v>137</v>
      </c>
      <c r="BM155" s="154" t="s">
        <v>183</v>
      </c>
    </row>
    <row r="156" spans="2:65" s="12" customFormat="1" ht="10.199999999999999">
      <c r="B156" s="156"/>
      <c r="D156" s="157" t="s">
        <v>141</v>
      </c>
      <c r="E156" s="158" t="s">
        <v>1</v>
      </c>
      <c r="F156" s="159" t="s">
        <v>184</v>
      </c>
      <c r="H156" s="160">
        <v>2314.8319999999999</v>
      </c>
      <c r="I156" s="161"/>
      <c r="L156" s="156"/>
      <c r="M156" s="162"/>
      <c r="T156" s="163"/>
      <c r="AT156" s="158" t="s">
        <v>141</v>
      </c>
      <c r="AU156" s="158" t="s">
        <v>89</v>
      </c>
      <c r="AV156" s="12" t="s">
        <v>89</v>
      </c>
      <c r="AW156" s="12" t="s">
        <v>31</v>
      </c>
      <c r="AX156" s="12" t="s">
        <v>74</v>
      </c>
      <c r="AY156" s="158" t="s">
        <v>131</v>
      </c>
    </row>
    <row r="157" spans="2:65" s="13" customFormat="1" ht="10.199999999999999">
      <c r="B157" s="164"/>
      <c r="D157" s="157" t="s">
        <v>141</v>
      </c>
      <c r="E157" s="165" t="s">
        <v>1</v>
      </c>
      <c r="F157" s="166" t="s">
        <v>143</v>
      </c>
      <c r="H157" s="167">
        <v>2314.8319999999999</v>
      </c>
      <c r="I157" s="168"/>
      <c r="L157" s="164"/>
      <c r="M157" s="169"/>
      <c r="T157" s="170"/>
      <c r="AT157" s="165" t="s">
        <v>141</v>
      </c>
      <c r="AU157" s="165" t="s">
        <v>89</v>
      </c>
      <c r="AV157" s="13" t="s">
        <v>137</v>
      </c>
      <c r="AW157" s="13" t="s">
        <v>31</v>
      </c>
      <c r="AX157" s="13" t="s">
        <v>79</v>
      </c>
      <c r="AY157" s="165" t="s">
        <v>131</v>
      </c>
    </row>
    <row r="158" spans="2:65" s="1" customFormat="1" ht="21.75" customHeight="1">
      <c r="B158" s="141"/>
      <c r="C158" s="142" t="s">
        <v>161</v>
      </c>
      <c r="D158" s="142" t="s">
        <v>133</v>
      </c>
      <c r="E158" s="143" t="s">
        <v>185</v>
      </c>
      <c r="F158" s="144" t="s">
        <v>186</v>
      </c>
      <c r="G158" s="145" t="s">
        <v>140</v>
      </c>
      <c r="H158" s="146">
        <v>578.70799999999997</v>
      </c>
      <c r="I158" s="147"/>
      <c r="J158" s="148">
        <f>ROUND(I158*H158,2)</f>
        <v>0</v>
      </c>
      <c r="K158" s="149"/>
      <c r="L158" s="30"/>
      <c r="M158" s="150" t="s">
        <v>1</v>
      </c>
      <c r="N158" s="151" t="s">
        <v>40</v>
      </c>
      <c r="P158" s="152">
        <f>O158*H158</f>
        <v>0</v>
      </c>
      <c r="Q158" s="152">
        <v>0</v>
      </c>
      <c r="R158" s="152">
        <f>Q158*H158</f>
        <v>0</v>
      </c>
      <c r="S158" s="152">
        <v>0</v>
      </c>
      <c r="T158" s="153">
        <f>S158*H158</f>
        <v>0</v>
      </c>
      <c r="AR158" s="154" t="s">
        <v>137</v>
      </c>
      <c r="AT158" s="154" t="s">
        <v>133</v>
      </c>
      <c r="AU158" s="154" t="s">
        <v>89</v>
      </c>
      <c r="AY158" s="15" t="s">
        <v>131</v>
      </c>
      <c r="BE158" s="155">
        <f>IF(N158="základná",J158,0)</f>
        <v>0</v>
      </c>
      <c r="BF158" s="155">
        <f>IF(N158="znížená",J158,0)</f>
        <v>0</v>
      </c>
      <c r="BG158" s="155">
        <f>IF(N158="zákl. prenesená",J158,0)</f>
        <v>0</v>
      </c>
      <c r="BH158" s="155">
        <f>IF(N158="zníž. prenesená",J158,0)</f>
        <v>0</v>
      </c>
      <c r="BI158" s="155">
        <f>IF(N158="nulová",J158,0)</f>
        <v>0</v>
      </c>
      <c r="BJ158" s="15" t="s">
        <v>89</v>
      </c>
      <c r="BK158" s="155">
        <f>ROUND(I158*H158,2)</f>
        <v>0</v>
      </c>
      <c r="BL158" s="15" t="s">
        <v>137</v>
      </c>
      <c r="BM158" s="154" t="s">
        <v>187</v>
      </c>
    </row>
    <row r="159" spans="2:65" s="1" customFormat="1" ht="24.15" customHeight="1">
      <c r="B159" s="141"/>
      <c r="C159" s="142" t="s">
        <v>188</v>
      </c>
      <c r="D159" s="142" t="s">
        <v>133</v>
      </c>
      <c r="E159" s="143" t="s">
        <v>189</v>
      </c>
      <c r="F159" s="144" t="s">
        <v>190</v>
      </c>
      <c r="G159" s="145" t="s">
        <v>191</v>
      </c>
      <c r="H159" s="146">
        <v>983.80399999999997</v>
      </c>
      <c r="I159" s="147"/>
      <c r="J159" s="148">
        <f>ROUND(I159*H159,2)</f>
        <v>0</v>
      </c>
      <c r="K159" s="149"/>
      <c r="L159" s="30"/>
      <c r="M159" s="150" t="s">
        <v>1</v>
      </c>
      <c r="N159" s="151" t="s">
        <v>40</v>
      </c>
      <c r="P159" s="152">
        <f>O159*H159</f>
        <v>0</v>
      </c>
      <c r="Q159" s="152">
        <v>0</v>
      </c>
      <c r="R159" s="152">
        <f>Q159*H159</f>
        <v>0</v>
      </c>
      <c r="S159" s="152">
        <v>0</v>
      </c>
      <c r="T159" s="153">
        <f>S159*H159</f>
        <v>0</v>
      </c>
      <c r="AR159" s="154" t="s">
        <v>137</v>
      </c>
      <c r="AT159" s="154" t="s">
        <v>133</v>
      </c>
      <c r="AU159" s="154" t="s">
        <v>89</v>
      </c>
      <c r="AY159" s="15" t="s">
        <v>131</v>
      </c>
      <c r="BE159" s="155">
        <f>IF(N159="základná",J159,0)</f>
        <v>0</v>
      </c>
      <c r="BF159" s="155">
        <f>IF(N159="znížená",J159,0)</f>
        <v>0</v>
      </c>
      <c r="BG159" s="155">
        <f>IF(N159="zákl. prenesená",J159,0)</f>
        <v>0</v>
      </c>
      <c r="BH159" s="155">
        <f>IF(N159="zníž. prenesená",J159,0)</f>
        <v>0</v>
      </c>
      <c r="BI159" s="155">
        <f>IF(N159="nulová",J159,0)</f>
        <v>0</v>
      </c>
      <c r="BJ159" s="15" t="s">
        <v>89</v>
      </c>
      <c r="BK159" s="155">
        <f>ROUND(I159*H159,2)</f>
        <v>0</v>
      </c>
      <c r="BL159" s="15" t="s">
        <v>137</v>
      </c>
      <c r="BM159" s="154" t="s">
        <v>192</v>
      </c>
    </row>
    <row r="160" spans="2:65" s="12" customFormat="1" ht="10.199999999999999">
      <c r="B160" s="156"/>
      <c r="D160" s="157" t="s">
        <v>141</v>
      </c>
      <c r="E160" s="158" t="s">
        <v>1</v>
      </c>
      <c r="F160" s="159" t="s">
        <v>193</v>
      </c>
      <c r="H160" s="160">
        <v>983.80399999999997</v>
      </c>
      <c r="I160" s="161"/>
      <c r="L160" s="156"/>
      <c r="M160" s="162"/>
      <c r="T160" s="163"/>
      <c r="AT160" s="158" t="s">
        <v>141</v>
      </c>
      <c r="AU160" s="158" t="s">
        <v>89</v>
      </c>
      <c r="AV160" s="12" t="s">
        <v>89</v>
      </c>
      <c r="AW160" s="12" t="s">
        <v>31</v>
      </c>
      <c r="AX160" s="12" t="s">
        <v>74</v>
      </c>
      <c r="AY160" s="158" t="s">
        <v>131</v>
      </c>
    </row>
    <row r="161" spans="2:65" s="13" customFormat="1" ht="10.199999999999999">
      <c r="B161" s="164"/>
      <c r="D161" s="157" t="s">
        <v>141</v>
      </c>
      <c r="E161" s="165" t="s">
        <v>1</v>
      </c>
      <c r="F161" s="166" t="s">
        <v>143</v>
      </c>
      <c r="H161" s="167">
        <v>983.80399999999997</v>
      </c>
      <c r="I161" s="168"/>
      <c r="L161" s="164"/>
      <c r="M161" s="169"/>
      <c r="T161" s="170"/>
      <c r="AT161" s="165" t="s">
        <v>141</v>
      </c>
      <c r="AU161" s="165" t="s">
        <v>89</v>
      </c>
      <c r="AV161" s="13" t="s">
        <v>137</v>
      </c>
      <c r="AW161" s="13" t="s">
        <v>31</v>
      </c>
      <c r="AX161" s="13" t="s">
        <v>79</v>
      </c>
      <c r="AY161" s="165" t="s">
        <v>131</v>
      </c>
    </row>
    <row r="162" spans="2:65" s="1" customFormat="1" ht="33" customHeight="1">
      <c r="B162" s="141"/>
      <c r="C162" s="142" t="s">
        <v>165</v>
      </c>
      <c r="D162" s="142" t="s">
        <v>133</v>
      </c>
      <c r="E162" s="143" t="s">
        <v>194</v>
      </c>
      <c r="F162" s="144" t="s">
        <v>195</v>
      </c>
      <c r="G162" s="145" t="s">
        <v>136</v>
      </c>
      <c r="H162" s="146">
        <v>1165</v>
      </c>
      <c r="I162" s="147"/>
      <c r="J162" s="148">
        <f>ROUND(I162*H162,2)</f>
        <v>0</v>
      </c>
      <c r="K162" s="149"/>
      <c r="L162" s="30"/>
      <c r="M162" s="150" t="s">
        <v>1</v>
      </c>
      <c r="N162" s="151" t="s">
        <v>40</v>
      </c>
      <c r="P162" s="152">
        <f>O162*H162</f>
        <v>0</v>
      </c>
      <c r="Q162" s="152">
        <v>0</v>
      </c>
      <c r="R162" s="152">
        <f>Q162*H162</f>
        <v>0</v>
      </c>
      <c r="S162" s="152">
        <v>0</v>
      </c>
      <c r="T162" s="153">
        <f>S162*H162</f>
        <v>0</v>
      </c>
      <c r="AR162" s="154" t="s">
        <v>137</v>
      </c>
      <c r="AT162" s="154" t="s">
        <v>133</v>
      </c>
      <c r="AU162" s="154" t="s">
        <v>89</v>
      </c>
      <c r="AY162" s="15" t="s">
        <v>131</v>
      </c>
      <c r="BE162" s="155">
        <f>IF(N162="základná",J162,0)</f>
        <v>0</v>
      </c>
      <c r="BF162" s="155">
        <f>IF(N162="znížená",J162,0)</f>
        <v>0</v>
      </c>
      <c r="BG162" s="155">
        <f>IF(N162="zákl. prenesená",J162,0)</f>
        <v>0</v>
      </c>
      <c r="BH162" s="155">
        <f>IF(N162="zníž. prenesená",J162,0)</f>
        <v>0</v>
      </c>
      <c r="BI162" s="155">
        <f>IF(N162="nulová",J162,0)</f>
        <v>0</v>
      </c>
      <c r="BJ162" s="15" t="s">
        <v>89</v>
      </c>
      <c r="BK162" s="155">
        <f>ROUND(I162*H162,2)</f>
        <v>0</v>
      </c>
      <c r="BL162" s="15" t="s">
        <v>137</v>
      </c>
      <c r="BM162" s="154" t="s">
        <v>196</v>
      </c>
    </row>
    <row r="163" spans="2:65" s="1" customFormat="1" ht="24.15" customHeight="1">
      <c r="B163" s="141"/>
      <c r="C163" s="142" t="s">
        <v>197</v>
      </c>
      <c r="D163" s="142" t="s">
        <v>133</v>
      </c>
      <c r="E163" s="143" t="s">
        <v>198</v>
      </c>
      <c r="F163" s="144" t="s">
        <v>199</v>
      </c>
      <c r="G163" s="145" t="s">
        <v>140</v>
      </c>
      <c r="H163" s="146">
        <v>48.3</v>
      </c>
      <c r="I163" s="147"/>
      <c r="J163" s="148">
        <f>ROUND(I163*H163,2)</f>
        <v>0</v>
      </c>
      <c r="K163" s="149"/>
      <c r="L163" s="30"/>
      <c r="M163" s="150" t="s">
        <v>1</v>
      </c>
      <c r="N163" s="151" t="s">
        <v>40</v>
      </c>
      <c r="P163" s="152">
        <f>O163*H163</f>
        <v>0</v>
      </c>
      <c r="Q163" s="152">
        <v>0</v>
      </c>
      <c r="R163" s="152">
        <f>Q163*H163</f>
        <v>0</v>
      </c>
      <c r="S163" s="152">
        <v>0</v>
      </c>
      <c r="T163" s="153">
        <f>S163*H163</f>
        <v>0</v>
      </c>
      <c r="AR163" s="154" t="s">
        <v>137</v>
      </c>
      <c r="AT163" s="154" t="s">
        <v>133</v>
      </c>
      <c r="AU163" s="154" t="s">
        <v>89</v>
      </c>
      <c r="AY163" s="15" t="s">
        <v>131</v>
      </c>
      <c r="BE163" s="155">
        <f>IF(N163="základná",J163,0)</f>
        <v>0</v>
      </c>
      <c r="BF163" s="155">
        <f>IF(N163="znížená",J163,0)</f>
        <v>0</v>
      </c>
      <c r="BG163" s="155">
        <f>IF(N163="zákl. prenesená",J163,0)</f>
        <v>0</v>
      </c>
      <c r="BH163" s="155">
        <f>IF(N163="zníž. prenesená",J163,0)</f>
        <v>0</v>
      </c>
      <c r="BI163" s="155">
        <f>IF(N163="nulová",J163,0)</f>
        <v>0</v>
      </c>
      <c r="BJ163" s="15" t="s">
        <v>89</v>
      </c>
      <c r="BK163" s="155">
        <f>ROUND(I163*H163,2)</f>
        <v>0</v>
      </c>
      <c r="BL163" s="15" t="s">
        <v>137</v>
      </c>
      <c r="BM163" s="154" t="s">
        <v>200</v>
      </c>
    </row>
    <row r="164" spans="2:65" s="1" customFormat="1" ht="16.5" customHeight="1">
      <c r="B164" s="141"/>
      <c r="C164" s="171" t="s">
        <v>169</v>
      </c>
      <c r="D164" s="171" t="s">
        <v>201</v>
      </c>
      <c r="E164" s="172" t="s">
        <v>202</v>
      </c>
      <c r="F164" s="173" t="s">
        <v>203</v>
      </c>
      <c r="G164" s="174" t="s">
        <v>191</v>
      </c>
      <c r="H164" s="175">
        <v>81.540000000000006</v>
      </c>
      <c r="I164" s="176"/>
      <c r="J164" s="177">
        <f>ROUND(I164*H164,2)</f>
        <v>0</v>
      </c>
      <c r="K164" s="178"/>
      <c r="L164" s="179"/>
      <c r="M164" s="180" t="s">
        <v>1</v>
      </c>
      <c r="N164" s="181" t="s">
        <v>40</v>
      </c>
      <c r="P164" s="152">
        <f>O164*H164</f>
        <v>0</v>
      </c>
      <c r="Q164" s="152">
        <v>1</v>
      </c>
      <c r="R164" s="152">
        <f>Q164*H164</f>
        <v>81.540000000000006</v>
      </c>
      <c r="S164" s="152">
        <v>0</v>
      </c>
      <c r="T164" s="153">
        <f>S164*H164</f>
        <v>0</v>
      </c>
      <c r="AR164" s="154" t="s">
        <v>151</v>
      </c>
      <c r="AT164" s="154" t="s">
        <v>201</v>
      </c>
      <c r="AU164" s="154" t="s">
        <v>89</v>
      </c>
      <c r="AY164" s="15" t="s">
        <v>131</v>
      </c>
      <c r="BE164" s="155">
        <f>IF(N164="základná",J164,0)</f>
        <v>0</v>
      </c>
      <c r="BF164" s="155">
        <f>IF(N164="znížená",J164,0)</f>
        <v>0</v>
      </c>
      <c r="BG164" s="155">
        <f>IF(N164="zákl. prenesená",J164,0)</f>
        <v>0</v>
      </c>
      <c r="BH164" s="155">
        <f>IF(N164="zníž. prenesená",J164,0)</f>
        <v>0</v>
      </c>
      <c r="BI164" s="155">
        <f>IF(N164="nulová",J164,0)</f>
        <v>0</v>
      </c>
      <c r="BJ164" s="15" t="s">
        <v>89</v>
      </c>
      <c r="BK164" s="155">
        <f>ROUND(I164*H164,2)</f>
        <v>0</v>
      </c>
      <c r="BL164" s="15" t="s">
        <v>137</v>
      </c>
      <c r="BM164" s="154" t="s">
        <v>204</v>
      </c>
    </row>
    <row r="165" spans="2:65" s="12" customFormat="1" ht="10.199999999999999">
      <c r="B165" s="156"/>
      <c r="D165" s="157" t="s">
        <v>141</v>
      </c>
      <c r="E165" s="158" t="s">
        <v>1</v>
      </c>
      <c r="F165" s="159" t="s">
        <v>205</v>
      </c>
      <c r="H165" s="160">
        <v>81.540000000000006</v>
      </c>
      <c r="I165" s="161"/>
      <c r="L165" s="156"/>
      <c r="M165" s="162"/>
      <c r="T165" s="163"/>
      <c r="AT165" s="158" t="s">
        <v>141</v>
      </c>
      <c r="AU165" s="158" t="s">
        <v>89</v>
      </c>
      <c r="AV165" s="12" t="s">
        <v>89</v>
      </c>
      <c r="AW165" s="12" t="s">
        <v>31</v>
      </c>
      <c r="AX165" s="12" t="s">
        <v>74</v>
      </c>
      <c r="AY165" s="158" t="s">
        <v>131</v>
      </c>
    </row>
    <row r="166" spans="2:65" s="13" customFormat="1" ht="10.199999999999999">
      <c r="B166" s="164"/>
      <c r="D166" s="157" t="s">
        <v>141</v>
      </c>
      <c r="E166" s="165" t="s">
        <v>1</v>
      </c>
      <c r="F166" s="166" t="s">
        <v>143</v>
      </c>
      <c r="H166" s="167">
        <v>81.540000000000006</v>
      </c>
      <c r="I166" s="168"/>
      <c r="L166" s="164"/>
      <c r="M166" s="169"/>
      <c r="T166" s="170"/>
      <c r="AT166" s="165" t="s">
        <v>141</v>
      </c>
      <c r="AU166" s="165" t="s">
        <v>89</v>
      </c>
      <c r="AV166" s="13" t="s">
        <v>137</v>
      </c>
      <c r="AW166" s="13" t="s">
        <v>31</v>
      </c>
      <c r="AX166" s="13" t="s">
        <v>79</v>
      </c>
      <c r="AY166" s="165" t="s">
        <v>131</v>
      </c>
    </row>
    <row r="167" spans="2:65" s="11" customFormat="1" ht="22.8" customHeight="1">
      <c r="B167" s="129"/>
      <c r="D167" s="130" t="s">
        <v>73</v>
      </c>
      <c r="E167" s="139" t="s">
        <v>86</v>
      </c>
      <c r="F167" s="139" t="s">
        <v>206</v>
      </c>
      <c r="I167" s="132"/>
      <c r="J167" s="140">
        <f>BK167</f>
        <v>0</v>
      </c>
      <c r="L167" s="129"/>
      <c r="M167" s="134"/>
      <c r="P167" s="135">
        <f>SUM(P168:P175)</f>
        <v>0</v>
      </c>
      <c r="R167" s="135">
        <f>SUM(R168:R175)</f>
        <v>195.86142000000001</v>
      </c>
      <c r="T167" s="136">
        <f>SUM(T168:T175)</f>
        <v>0</v>
      </c>
      <c r="AR167" s="130" t="s">
        <v>79</v>
      </c>
      <c r="AT167" s="137" t="s">
        <v>73</v>
      </c>
      <c r="AU167" s="137" t="s">
        <v>79</v>
      </c>
      <c r="AY167" s="130" t="s">
        <v>131</v>
      </c>
      <c r="BK167" s="138">
        <f>SUM(BK168:BK175)</f>
        <v>0</v>
      </c>
    </row>
    <row r="168" spans="2:65" s="1" customFormat="1" ht="16.5" customHeight="1">
      <c r="B168" s="141"/>
      <c r="C168" s="171" t="s">
        <v>207</v>
      </c>
      <c r="D168" s="171" t="s">
        <v>201</v>
      </c>
      <c r="E168" s="172" t="s">
        <v>208</v>
      </c>
      <c r="F168" s="173" t="s">
        <v>209</v>
      </c>
      <c r="G168" s="174" t="s">
        <v>191</v>
      </c>
      <c r="H168" s="175">
        <v>195.84</v>
      </c>
      <c r="I168" s="176"/>
      <c r="J168" s="177">
        <f>ROUND(I168*H168,2)</f>
        <v>0</v>
      </c>
      <c r="K168" s="178"/>
      <c r="L168" s="179"/>
      <c r="M168" s="180" t="s">
        <v>1</v>
      </c>
      <c r="N168" s="181" t="s">
        <v>40</v>
      </c>
      <c r="P168" s="152">
        <f>O168*H168</f>
        <v>0</v>
      </c>
      <c r="Q168" s="152">
        <v>1</v>
      </c>
      <c r="R168" s="152">
        <f>Q168*H168</f>
        <v>195.84</v>
      </c>
      <c r="S168" s="152">
        <v>0</v>
      </c>
      <c r="T168" s="153">
        <f>S168*H168</f>
        <v>0</v>
      </c>
      <c r="AR168" s="154" t="s">
        <v>151</v>
      </c>
      <c r="AT168" s="154" t="s">
        <v>201</v>
      </c>
      <c r="AU168" s="154" t="s">
        <v>89</v>
      </c>
      <c r="AY168" s="15" t="s">
        <v>131</v>
      </c>
      <c r="BE168" s="155">
        <f>IF(N168="základná",J168,0)</f>
        <v>0</v>
      </c>
      <c r="BF168" s="155">
        <f>IF(N168="znížená",J168,0)</f>
        <v>0</v>
      </c>
      <c r="BG168" s="155">
        <f>IF(N168="zákl. prenesená",J168,0)</f>
        <v>0</v>
      </c>
      <c r="BH168" s="155">
        <f>IF(N168="zníž. prenesená",J168,0)</f>
        <v>0</v>
      </c>
      <c r="BI168" s="155">
        <f>IF(N168="nulová",J168,0)</f>
        <v>0</v>
      </c>
      <c r="BJ168" s="15" t="s">
        <v>89</v>
      </c>
      <c r="BK168" s="155">
        <f>ROUND(I168*H168,2)</f>
        <v>0</v>
      </c>
      <c r="BL168" s="15" t="s">
        <v>137</v>
      </c>
      <c r="BM168" s="154" t="s">
        <v>210</v>
      </c>
    </row>
    <row r="169" spans="2:65" s="12" customFormat="1" ht="10.199999999999999">
      <c r="B169" s="156"/>
      <c r="D169" s="157" t="s">
        <v>141</v>
      </c>
      <c r="E169" s="158" t="s">
        <v>1</v>
      </c>
      <c r="F169" s="159" t="s">
        <v>211</v>
      </c>
      <c r="H169" s="160">
        <v>195.84</v>
      </c>
      <c r="I169" s="161"/>
      <c r="L169" s="156"/>
      <c r="M169" s="162"/>
      <c r="T169" s="163"/>
      <c r="AT169" s="158" t="s">
        <v>141</v>
      </c>
      <c r="AU169" s="158" t="s">
        <v>89</v>
      </c>
      <c r="AV169" s="12" t="s">
        <v>89</v>
      </c>
      <c r="AW169" s="12" t="s">
        <v>31</v>
      </c>
      <c r="AX169" s="12" t="s">
        <v>74</v>
      </c>
      <c r="AY169" s="158" t="s">
        <v>131</v>
      </c>
    </row>
    <row r="170" spans="2:65" s="13" customFormat="1" ht="10.199999999999999">
      <c r="B170" s="164"/>
      <c r="D170" s="157" t="s">
        <v>141</v>
      </c>
      <c r="E170" s="165" t="s">
        <v>1</v>
      </c>
      <c r="F170" s="166" t="s">
        <v>143</v>
      </c>
      <c r="H170" s="167">
        <v>195.84</v>
      </c>
      <c r="I170" s="168"/>
      <c r="L170" s="164"/>
      <c r="M170" s="169"/>
      <c r="T170" s="170"/>
      <c r="AT170" s="165" t="s">
        <v>141</v>
      </c>
      <c r="AU170" s="165" t="s">
        <v>89</v>
      </c>
      <c r="AV170" s="13" t="s">
        <v>137</v>
      </c>
      <c r="AW170" s="13" t="s">
        <v>31</v>
      </c>
      <c r="AX170" s="13" t="s">
        <v>79</v>
      </c>
      <c r="AY170" s="165" t="s">
        <v>131</v>
      </c>
    </row>
    <row r="171" spans="2:65" s="1" customFormat="1" ht="24.15" customHeight="1">
      <c r="B171" s="141"/>
      <c r="C171" s="142" t="s">
        <v>173</v>
      </c>
      <c r="D171" s="142" t="s">
        <v>133</v>
      </c>
      <c r="E171" s="143" t="s">
        <v>212</v>
      </c>
      <c r="F171" s="144" t="s">
        <v>213</v>
      </c>
      <c r="G171" s="145" t="s">
        <v>136</v>
      </c>
      <c r="H171" s="146">
        <v>612</v>
      </c>
      <c r="I171" s="147"/>
      <c r="J171" s="148">
        <f>ROUND(I171*H171,2)</f>
        <v>0</v>
      </c>
      <c r="K171" s="149"/>
      <c r="L171" s="30"/>
      <c r="M171" s="150" t="s">
        <v>1</v>
      </c>
      <c r="N171" s="151" t="s">
        <v>40</v>
      </c>
      <c r="P171" s="152">
        <f>O171*H171</f>
        <v>0</v>
      </c>
      <c r="Q171" s="152">
        <v>0</v>
      </c>
      <c r="R171" s="152">
        <f>Q171*H171</f>
        <v>0</v>
      </c>
      <c r="S171" s="152">
        <v>0</v>
      </c>
      <c r="T171" s="153">
        <f>S171*H171</f>
        <v>0</v>
      </c>
      <c r="AR171" s="154" t="s">
        <v>137</v>
      </c>
      <c r="AT171" s="154" t="s">
        <v>133</v>
      </c>
      <c r="AU171" s="154" t="s">
        <v>89</v>
      </c>
      <c r="AY171" s="15" t="s">
        <v>131</v>
      </c>
      <c r="BE171" s="155">
        <f>IF(N171="základná",J171,0)</f>
        <v>0</v>
      </c>
      <c r="BF171" s="155">
        <f>IF(N171="znížená",J171,0)</f>
        <v>0</v>
      </c>
      <c r="BG171" s="155">
        <f>IF(N171="zákl. prenesená",J171,0)</f>
        <v>0</v>
      </c>
      <c r="BH171" s="155">
        <f>IF(N171="zníž. prenesená",J171,0)</f>
        <v>0</v>
      </c>
      <c r="BI171" s="155">
        <f>IF(N171="nulová",J171,0)</f>
        <v>0</v>
      </c>
      <c r="BJ171" s="15" t="s">
        <v>89</v>
      </c>
      <c r="BK171" s="155">
        <f>ROUND(I171*H171,2)</f>
        <v>0</v>
      </c>
      <c r="BL171" s="15" t="s">
        <v>137</v>
      </c>
      <c r="BM171" s="154" t="s">
        <v>214</v>
      </c>
    </row>
    <row r="172" spans="2:65" s="1" customFormat="1" ht="21.75" customHeight="1">
      <c r="B172" s="141"/>
      <c r="C172" s="142" t="s">
        <v>215</v>
      </c>
      <c r="D172" s="142" t="s">
        <v>133</v>
      </c>
      <c r="E172" s="143" t="s">
        <v>216</v>
      </c>
      <c r="F172" s="144" t="s">
        <v>217</v>
      </c>
      <c r="G172" s="145" t="s">
        <v>136</v>
      </c>
      <c r="H172" s="146">
        <v>612</v>
      </c>
      <c r="I172" s="147"/>
      <c r="J172" s="148">
        <f>ROUND(I172*H172,2)</f>
        <v>0</v>
      </c>
      <c r="K172" s="149"/>
      <c r="L172" s="30"/>
      <c r="M172" s="150" t="s">
        <v>1</v>
      </c>
      <c r="N172" s="151" t="s">
        <v>40</v>
      </c>
      <c r="P172" s="152">
        <f>O172*H172</f>
        <v>0</v>
      </c>
      <c r="Q172" s="152">
        <v>0</v>
      </c>
      <c r="R172" s="152">
        <f>Q172*H172</f>
        <v>0</v>
      </c>
      <c r="S172" s="152">
        <v>0</v>
      </c>
      <c r="T172" s="153">
        <f>S172*H172</f>
        <v>0</v>
      </c>
      <c r="AR172" s="154" t="s">
        <v>137</v>
      </c>
      <c r="AT172" s="154" t="s">
        <v>133</v>
      </c>
      <c r="AU172" s="154" t="s">
        <v>89</v>
      </c>
      <c r="AY172" s="15" t="s">
        <v>131</v>
      </c>
      <c r="BE172" s="155">
        <f>IF(N172="základná",J172,0)</f>
        <v>0</v>
      </c>
      <c r="BF172" s="155">
        <f>IF(N172="znížená",J172,0)</f>
        <v>0</v>
      </c>
      <c r="BG172" s="155">
        <f>IF(N172="zákl. prenesená",J172,0)</f>
        <v>0</v>
      </c>
      <c r="BH172" s="155">
        <f>IF(N172="zníž. prenesená",J172,0)</f>
        <v>0</v>
      </c>
      <c r="BI172" s="155">
        <f>IF(N172="nulová",J172,0)</f>
        <v>0</v>
      </c>
      <c r="BJ172" s="15" t="s">
        <v>89</v>
      </c>
      <c r="BK172" s="155">
        <f>ROUND(I172*H172,2)</f>
        <v>0</v>
      </c>
      <c r="BL172" s="15" t="s">
        <v>137</v>
      </c>
      <c r="BM172" s="154" t="s">
        <v>218</v>
      </c>
    </row>
    <row r="173" spans="2:65" s="1" customFormat="1" ht="16.5" customHeight="1">
      <c r="B173" s="141"/>
      <c r="C173" s="171" t="s">
        <v>179</v>
      </c>
      <c r="D173" s="171" t="s">
        <v>201</v>
      </c>
      <c r="E173" s="172" t="s">
        <v>219</v>
      </c>
      <c r="F173" s="173" t="s">
        <v>220</v>
      </c>
      <c r="G173" s="174" t="s">
        <v>221</v>
      </c>
      <c r="H173" s="175">
        <v>21.42</v>
      </c>
      <c r="I173" s="176"/>
      <c r="J173" s="177">
        <f>ROUND(I173*H173,2)</f>
        <v>0</v>
      </c>
      <c r="K173" s="178"/>
      <c r="L173" s="179"/>
      <c r="M173" s="180" t="s">
        <v>1</v>
      </c>
      <c r="N173" s="181" t="s">
        <v>40</v>
      </c>
      <c r="P173" s="152">
        <f>O173*H173</f>
        <v>0</v>
      </c>
      <c r="Q173" s="152">
        <v>1E-3</v>
      </c>
      <c r="R173" s="152">
        <f>Q173*H173</f>
        <v>2.1420000000000002E-2</v>
      </c>
      <c r="S173" s="152">
        <v>0</v>
      </c>
      <c r="T173" s="153">
        <f>S173*H173</f>
        <v>0</v>
      </c>
      <c r="AR173" s="154" t="s">
        <v>151</v>
      </c>
      <c r="AT173" s="154" t="s">
        <v>201</v>
      </c>
      <c r="AU173" s="154" t="s">
        <v>89</v>
      </c>
      <c r="AY173" s="15" t="s">
        <v>131</v>
      </c>
      <c r="BE173" s="155">
        <f>IF(N173="základná",J173,0)</f>
        <v>0</v>
      </c>
      <c r="BF173" s="155">
        <f>IF(N173="znížená",J173,0)</f>
        <v>0</v>
      </c>
      <c r="BG173" s="155">
        <f>IF(N173="zákl. prenesená",J173,0)</f>
        <v>0</v>
      </c>
      <c r="BH173" s="155">
        <f>IF(N173="zníž. prenesená",J173,0)</f>
        <v>0</v>
      </c>
      <c r="BI173" s="155">
        <f>IF(N173="nulová",J173,0)</f>
        <v>0</v>
      </c>
      <c r="BJ173" s="15" t="s">
        <v>89</v>
      </c>
      <c r="BK173" s="155">
        <f>ROUND(I173*H173,2)</f>
        <v>0</v>
      </c>
      <c r="BL173" s="15" t="s">
        <v>137</v>
      </c>
      <c r="BM173" s="154" t="s">
        <v>222</v>
      </c>
    </row>
    <row r="174" spans="2:65" s="12" customFormat="1" ht="10.199999999999999">
      <c r="B174" s="156"/>
      <c r="D174" s="157" t="s">
        <v>141</v>
      </c>
      <c r="E174" s="158" t="s">
        <v>1</v>
      </c>
      <c r="F174" s="159" t="s">
        <v>223</v>
      </c>
      <c r="H174" s="160">
        <v>21.42</v>
      </c>
      <c r="I174" s="161"/>
      <c r="L174" s="156"/>
      <c r="M174" s="162"/>
      <c r="T174" s="163"/>
      <c r="AT174" s="158" t="s">
        <v>141</v>
      </c>
      <c r="AU174" s="158" t="s">
        <v>89</v>
      </c>
      <c r="AV174" s="12" t="s">
        <v>89</v>
      </c>
      <c r="AW174" s="12" t="s">
        <v>31</v>
      </c>
      <c r="AX174" s="12" t="s">
        <v>74</v>
      </c>
      <c r="AY174" s="158" t="s">
        <v>131</v>
      </c>
    </row>
    <row r="175" spans="2:65" s="13" customFormat="1" ht="10.199999999999999">
      <c r="B175" s="164"/>
      <c r="D175" s="157" t="s">
        <v>141</v>
      </c>
      <c r="E175" s="165" t="s">
        <v>1</v>
      </c>
      <c r="F175" s="166" t="s">
        <v>143</v>
      </c>
      <c r="H175" s="167">
        <v>21.42</v>
      </c>
      <c r="I175" s="168"/>
      <c r="L175" s="164"/>
      <c r="M175" s="169"/>
      <c r="T175" s="170"/>
      <c r="AT175" s="165" t="s">
        <v>141</v>
      </c>
      <c r="AU175" s="165" t="s">
        <v>89</v>
      </c>
      <c r="AV175" s="13" t="s">
        <v>137</v>
      </c>
      <c r="AW175" s="13" t="s">
        <v>31</v>
      </c>
      <c r="AX175" s="13" t="s">
        <v>79</v>
      </c>
      <c r="AY175" s="165" t="s">
        <v>131</v>
      </c>
    </row>
    <row r="176" spans="2:65" s="11" customFormat="1" ht="22.8" customHeight="1">
      <c r="B176" s="129"/>
      <c r="D176" s="130" t="s">
        <v>73</v>
      </c>
      <c r="E176" s="139" t="s">
        <v>224</v>
      </c>
      <c r="F176" s="139" t="s">
        <v>225</v>
      </c>
      <c r="I176" s="132"/>
      <c r="J176" s="140">
        <f>BK176</f>
        <v>0</v>
      </c>
      <c r="L176" s="129"/>
      <c r="M176" s="134"/>
      <c r="P176" s="135">
        <f>SUM(P177:P179)</f>
        <v>0</v>
      </c>
      <c r="R176" s="135">
        <f>SUM(R177:R179)</f>
        <v>2.0997500000000002</v>
      </c>
      <c r="T176" s="136">
        <f>SUM(T177:T179)</f>
        <v>0</v>
      </c>
      <c r="AR176" s="130" t="s">
        <v>79</v>
      </c>
      <c r="AT176" s="137" t="s">
        <v>73</v>
      </c>
      <c r="AU176" s="137" t="s">
        <v>79</v>
      </c>
      <c r="AY176" s="130" t="s">
        <v>131</v>
      </c>
      <c r="BK176" s="138">
        <f>SUM(BK177:BK179)</f>
        <v>0</v>
      </c>
    </row>
    <row r="177" spans="2:65" s="1" customFormat="1" ht="24.15" customHeight="1">
      <c r="B177" s="141"/>
      <c r="C177" s="142" t="s">
        <v>226</v>
      </c>
      <c r="D177" s="142" t="s">
        <v>133</v>
      </c>
      <c r="E177" s="143" t="s">
        <v>227</v>
      </c>
      <c r="F177" s="144" t="s">
        <v>228</v>
      </c>
      <c r="G177" s="145" t="s">
        <v>136</v>
      </c>
      <c r="H177" s="146">
        <v>1135</v>
      </c>
      <c r="I177" s="147"/>
      <c r="J177" s="148">
        <f>ROUND(I177*H177,2)</f>
        <v>0</v>
      </c>
      <c r="K177" s="149"/>
      <c r="L177" s="30"/>
      <c r="M177" s="150" t="s">
        <v>1</v>
      </c>
      <c r="N177" s="151" t="s">
        <v>40</v>
      </c>
      <c r="P177" s="152">
        <f>O177*H177</f>
        <v>0</v>
      </c>
      <c r="Q177" s="152">
        <v>0</v>
      </c>
      <c r="R177" s="152">
        <f>Q177*H177</f>
        <v>0</v>
      </c>
      <c r="S177" s="152">
        <v>0</v>
      </c>
      <c r="T177" s="153">
        <f>S177*H177</f>
        <v>0</v>
      </c>
      <c r="AR177" s="154" t="s">
        <v>137</v>
      </c>
      <c r="AT177" s="154" t="s">
        <v>133</v>
      </c>
      <c r="AU177" s="154" t="s">
        <v>89</v>
      </c>
      <c r="AY177" s="15" t="s">
        <v>131</v>
      </c>
      <c r="BE177" s="155">
        <f>IF(N177="základná",J177,0)</f>
        <v>0</v>
      </c>
      <c r="BF177" s="155">
        <f>IF(N177="znížená",J177,0)</f>
        <v>0</v>
      </c>
      <c r="BG177" s="155">
        <f>IF(N177="zákl. prenesená",J177,0)</f>
        <v>0</v>
      </c>
      <c r="BH177" s="155">
        <f>IF(N177="zníž. prenesená",J177,0)</f>
        <v>0</v>
      </c>
      <c r="BI177" s="155">
        <f>IF(N177="nulová",J177,0)</f>
        <v>0</v>
      </c>
      <c r="BJ177" s="15" t="s">
        <v>89</v>
      </c>
      <c r="BK177" s="155">
        <f>ROUND(I177*H177,2)</f>
        <v>0</v>
      </c>
      <c r="BL177" s="15" t="s">
        <v>137</v>
      </c>
      <c r="BM177" s="154" t="s">
        <v>229</v>
      </c>
    </row>
    <row r="178" spans="2:65" s="1" customFormat="1" ht="24.15" customHeight="1">
      <c r="B178" s="141"/>
      <c r="C178" s="142" t="s">
        <v>183</v>
      </c>
      <c r="D178" s="142" t="s">
        <v>133</v>
      </c>
      <c r="E178" s="143" t="s">
        <v>230</v>
      </c>
      <c r="F178" s="144" t="s">
        <v>231</v>
      </c>
      <c r="G178" s="145" t="s">
        <v>136</v>
      </c>
      <c r="H178" s="146">
        <v>1135</v>
      </c>
      <c r="I178" s="147"/>
      <c r="J178" s="148">
        <f>ROUND(I178*H178,2)</f>
        <v>0</v>
      </c>
      <c r="K178" s="149"/>
      <c r="L178" s="30"/>
      <c r="M178" s="150" t="s">
        <v>1</v>
      </c>
      <c r="N178" s="151" t="s">
        <v>40</v>
      </c>
      <c r="P178" s="152">
        <f>O178*H178</f>
        <v>0</v>
      </c>
      <c r="Q178" s="152">
        <v>1.8500000000000001E-3</v>
      </c>
      <c r="R178" s="152">
        <f>Q178*H178</f>
        <v>2.0997500000000002</v>
      </c>
      <c r="S178" s="152">
        <v>0</v>
      </c>
      <c r="T178" s="153">
        <f>S178*H178</f>
        <v>0</v>
      </c>
      <c r="AR178" s="154" t="s">
        <v>137</v>
      </c>
      <c r="AT178" s="154" t="s">
        <v>133</v>
      </c>
      <c r="AU178" s="154" t="s">
        <v>89</v>
      </c>
      <c r="AY178" s="15" t="s">
        <v>131</v>
      </c>
      <c r="BE178" s="155">
        <f>IF(N178="základná",J178,0)</f>
        <v>0</v>
      </c>
      <c r="BF178" s="155">
        <f>IF(N178="znížená",J178,0)</f>
        <v>0</v>
      </c>
      <c r="BG178" s="155">
        <f>IF(N178="zákl. prenesená",J178,0)</f>
        <v>0</v>
      </c>
      <c r="BH178" s="155">
        <f>IF(N178="zníž. prenesená",J178,0)</f>
        <v>0</v>
      </c>
      <c r="BI178" s="155">
        <f>IF(N178="nulová",J178,0)</f>
        <v>0</v>
      </c>
      <c r="BJ178" s="15" t="s">
        <v>89</v>
      </c>
      <c r="BK178" s="155">
        <f>ROUND(I178*H178,2)</f>
        <v>0</v>
      </c>
      <c r="BL178" s="15" t="s">
        <v>137</v>
      </c>
      <c r="BM178" s="154" t="s">
        <v>232</v>
      </c>
    </row>
    <row r="179" spans="2:65" s="1" customFormat="1" ht="16.5" customHeight="1">
      <c r="B179" s="141"/>
      <c r="C179" s="142" t="s">
        <v>7</v>
      </c>
      <c r="D179" s="142" t="s">
        <v>133</v>
      </c>
      <c r="E179" s="143" t="s">
        <v>233</v>
      </c>
      <c r="F179" s="144" t="s">
        <v>234</v>
      </c>
      <c r="G179" s="145" t="s">
        <v>235</v>
      </c>
      <c r="H179" s="146">
        <v>1295</v>
      </c>
      <c r="I179" s="147"/>
      <c r="J179" s="148">
        <f>ROUND(I179*H179,2)</f>
        <v>0</v>
      </c>
      <c r="K179" s="149"/>
      <c r="L179" s="30"/>
      <c r="M179" s="150" t="s">
        <v>1</v>
      </c>
      <c r="N179" s="151" t="s">
        <v>40</v>
      </c>
      <c r="P179" s="152">
        <f>O179*H179</f>
        <v>0</v>
      </c>
      <c r="Q179" s="152">
        <v>0</v>
      </c>
      <c r="R179" s="152">
        <f>Q179*H179</f>
        <v>0</v>
      </c>
      <c r="S179" s="152">
        <v>0</v>
      </c>
      <c r="T179" s="153">
        <f>S179*H179</f>
        <v>0</v>
      </c>
      <c r="AR179" s="154" t="s">
        <v>137</v>
      </c>
      <c r="AT179" s="154" t="s">
        <v>133</v>
      </c>
      <c r="AU179" s="154" t="s">
        <v>89</v>
      </c>
      <c r="AY179" s="15" t="s">
        <v>131</v>
      </c>
      <c r="BE179" s="155">
        <f>IF(N179="základná",J179,0)</f>
        <v>0</v>
      </c>
      <c r="BF179" s="155">
        <f>IF(N179="znížená",J179,0)</f>
        <v>0</v>
      </c>
      <c r="BG179" s="155">
        <f>IF(N179="zákl. prenesená",J179,0)</f>
        <v>0</v>
      </c>
      <c r="BH179" s="155">
        <f>IF(N179="zníž. prenesená",J179,0)</f>
        <v>0</v>
      </c>
      <c r="BI179" s="155">
        <f>IF(N179="nulová",J179,0)</f>
        <v>0</v>
      </c>
      <c r="BJ179" s="15" t="s">
        <v>89</v>
      </c>
      <c r="BK179" s="155">
        <f>ROUND(I179*H179,2)</f>
        <v>0</v>
      </c>
      <c r="BL179" s="15" t="s">
        <v>137</v>
      </c>
      <c r="BM179" s="154" t="s">
        <v>236</v>
      </c>
    </row>
    <row r="180" spans="2:65" s="11" customFormat="1" ht="22.8" customHeight="1">
      <c r="B180" s="129"/>
      <c r="D180" s="130" t="s">
        <v>73</v>
      </c>
      <c r="E180" s="139" t="s">
        <v>152</v>
      </c>
      <c r="F180" s="139" t="s">
        <v>237</v>
      </c>
      <c r="I180" s="132"/>
      <c r="J180" s="140">
        <f>BK180</f>
        <v>0</v>
      </c>
      <c r="L180" s="129"/>
      <c r="M180" s="134"/>
      <c r="P180" s="135">
        <f>SUM(P181:P192)</f>
        <v>0</v>
      </c>
      <c r="R180" s="135">
        <f>SUM(R181:R192)</f>
        <v>895.16547160000005</v>
      </c>
      <c r="T180" s="136">
        <f>SUM(T181:T192)</f>
        <v>0</v>
      </c>
      <c r="AR180" s="130" t="s">
        <v>79</v>
      </c>
      <c r="AT180" s="137" t="s">
        <v>73</v>
      </c>
      <c r="AU180" s="137" t="s">
        <v>79</v>
      </c>
      <c r="AY180" s="130" t="s">
        <v>131</v>
      </c>
      <c r="BK180" s="138">
        <f>SUM(BK181:BK192)</f>
        <v>0</v>
      </c>
    </row>
    <row r="181" spans="2:65" s="1" customFormat="1" ht="33" customHeight="1">
      <c r="B181" s="141"/>
      <c r="C181" s="142" t="s">
        <v>187</v>
      </c>
      <c r="D181" s="142" t="s">
        <v>133</v>
      </c>
      <c r="E181" s="143" t="s">
        <v>238</v>
      </c>
      <c r="F181" s="144" t="s">
        <v>239</v>
      </c>
      <c r="G181" s="145" t="s">
        <v>136</v>
      </c>
      <c r="H181" s="146">
        <v>1135</v>
      </c>
      <c r="I181" s="147"/>
      <c r="J181" s="148">
        <f t="shared" ref="J181:J187" si="0">ROUND(I181*H181,2)</f>
        <v>0</v>
      </c>
      <c r="K181" s="149"/>
      <c r="L181" s="30"/>
      <c r="M181" s="150" t="s">
        <v>1</v>
      </c>
      <c r="N181" s="151" t="s">
        <v>40</v>
      </c>
      <c r="P181" s="152">
        <f t="shared" ref="P181:P187" si="1">O181*H181</f>
        <v>0</v>
      </c>
      <c r="Q181" s="152">
        <v>0.31052999999999997</v>
      </c>
      <c r="R181" s="152">
        <f t="shared" ref="R181:R187" si="2">Q181*H181</f>
        <v>352.45155</v>
      </c>
      <c r="S181" s="152">
        <v>0</v>
      </c>
      <c r="T181" s="153">
        <f t="shared" ref="T181:T187" si="3">S181*H181</f>
        <v>0</v>
      </c>
      <c r="AR181" s="154" t="s">
        <v>137</v>
      </c>
      <c r="AT181" s="154" t="s">
        <v>133</v>
      </c>
      <c r="AU181" s="154" t="s">
        <v>89</v>
      </c>
      <c r="AY181" s="15" t="s">
        <v>131</v>
      </c>
      <c r="BE181" s="155">
        <f t="shared" ref="BE181:BE187" si="4">IF(N181="základná",J181,0)</f>
        <v>0</v>
      </c>
      <c r="BF181" s="155">
        <f t="shared" ref="BF181:BF187" si="5">IF(N181="znížená",J181,0)</f>
        <v>0</v>
      </c>
      <c r="BG181" s="155">
        <f t="shared" ref="BG181:BG187" si="6">IF(N181="zákl. prenesená",J181,0)</f>
        <v>0</v>
      </c>
      <c r="BH181" s="155">
        <f t="shared" ref="BH181:BH187" si="7">IF(N181="zníž. prenesená",J181,0)</f>
        <v>0</v>
      </c>
      <c r="BI181" s="155">
        <f t="shared" ref="BI181:BI187" si="8">IF(N181="nulová",J181,0)</f>
        <v>0</v>
      </c>
      <c r="BJ181" s="15" t="s">
        <v>89</v>
      </c>
      <c r="BK181" s="155">
        <f t="shared" ref="BK181:BK187" si="9">ROUND(I181*H181,2)</f>
        <v>0</v>
      </c>
      <c r="BL181" s="15" t="s">
        <v>137</v>
      </c>
      <c r="BM181" s="154" t="s">
        <v>240</v>
      </c>
    </row>
    <row r="182" spans="2:65" s="1" customFormat="1" ht="33" customHeight="1">
      <c r="B182" s="141"/>
      <c r="C182" s="142" t="s">
        <v>241</v>
      </c>
      <c r="D182" s="142" t="s">
        <v>133</v>
      </c>
      <c r="E182" s="143" t="s">
        <v>242</v>
      </c>
      <c r="F182" s="144" t="s">
        <v>243</v>
      </c>
      <c r="G182" s="145" t="s">
        <v>136</v>
      </c>
      <c r="H182" s="146">
        <v>1135</v>
      </c>
      <c r="I182" s="147"/>
      <c r="J182" s="148">
        <f t="shared" si="0"/>
        <v>0</v>
      </c>
      <c r="K182" s="149"/>
      <c r="L182" s="30"/>
      <c r="M182" s="150" t="s">
        <v>1</v>
      </c>
      <c r="N182" s="151" t="s">
        <v>40</v>
      </c>
      <c r="P182" s="152">
        <f t="shared" si="1"/>
        <v>0</v>
      </c>
      <c r="Q182" s="152">
        <v>0.15920000000000001</v>
      </c>
      <c r="R182" s="152">
        <f t="shared" si="2"/>
        <v>180.69200000000001</v>
      </c>
      <c r="S182" s="152">
        <v>0</v>
      </c>
      <c r="T182" s="153">
        <f t="shared" si="3"/>
        <v>0</v>
      </c>
      <c r="AR182" s="154" t="s">
        <v>137</v>
      </c>
      <c r="AT182" s="154" t="s">
        <v>133</v>
      </c>
      <c r="AU182" s="154" t="s">
        <v>89</v>
      </c>
      <c r="AY182" s="15" t="s">
        <v>131</v>
      </c>
      <c r="BE182" s="155">
        <f t="shared" si="4"/>
        <v>0</v>
      </c>
      <c r="BF182" s="155">
        <f t="shared" si="5"/>
        <v>0</v>
      </c>
      <c r="BG182" s="155">
        <f t="shared" si="6"/>
        <v>0</v>
      </c>
      <c r="BH182" s="155">
        <f t="shared" si="7"/>
        <v>0</v>
      </c>
      <c r="BI182" s="155">
        <f t="shared" si="8"/>
        <v>0</v>
      </c>
      <c r="BJ182" s="15" t="s">
        <v>89</v>
      </c>
      <c r="BK182" s="155">
        <f t="shared" si="9"/>
        <v>0</v>
      </c>
      <c r="BL182" s="15" t="s">
        <v>137</v>
      </c>
      <c r="BM182" s="154" t="s">
        <v>244</v>
      </c>
    </row>
    <row r="183" spans="2:65" s="1" customFormat="1" ht="33" customHeight="1">
      <c r="B183" s="141"/>
      <c r="C183" s="142" t="s">
        <v>192</v>
      </c>
      <c r="D183" s="142" t="s">
        <v>133</v>
      </c>
      <c r="E183" s="143" t="s">
        <v>245</v>
      </c>
      <c r="F183" s="144" t="s">
        <v>246</v>
      </c>
      <c r="G183" s="145" t="s">
        <v>136</v>
      </c>
      <c r="H183" s="146">
        <v>1135</v>
      </c>
      <c r="I183" s="147"/>
      <c r="J183" s="148">
        <f t="shared" si="0"/>
        <v>0</v>
      </c>
      <c r="K183" s="149"/>
      <c r="L183" s="30"/>
      <c r="M183" s="150" t="s">
        <v>1</v>
      </c>
      <c r="N183" s="151" t="s">
        <v>40</v>
      </c>
      <c r="P183" s="152">
        <f t="shared" si="1"/>
        <v>0</v>
      </c>
      <c r="Q183" s="152">
        <v>0.15920000000000001</v>
      </c>
      <c r="R183" s="152">
        <f t="shared" si="2"/>
        <v>180.69200000000001</v>
      </c>
      <c r="S183" s="152">
        <v>0</v>
      </c>
      <c r="T183" s="153">
        <f t="shared" si="3"/>
        <v>0</v>
      </c>
      <c r="AR183" s="154" t="s">
        <v>137</v>
      </c>
      <c r="AT183" s="154" t="s">
        <v>133</v>
      </c>
      <c r="AU183" s="154" t="s">
        <v>89</v>
      </c>
      <c r="AY183" s="15" t="s">
        <v>131</v>
      </c>
      <c r="BE183" s="155">
        <f t="shared" si="4"/>
        <v>0</v>
      </c>
      <c r="BF183" s="155">
        <f t="shared" si="5"/>
        <v>0</v>
      </c>
      <c r="BG183" s="155">
        <f t="shared" si="6"/>
        <v>0</v>
      </c>
      <c r="BH183" s="155">
        <f t="shared" si="7"/>
        <v>0</v>
      </c>
      <c r="BI183" s="155">
        <f t="shared" si="8"/>
        <v>0</v>
      </c>
      <c r="BJ183" s="15" t="s">
        <v>89</v>
      </c>
      <c r="BK183" s="155">
        <f t="shared" si="9"/>
        <v>0</v>
      </c>
      <c r="BL183" s="15" t="s">
        <v>137</v>
      </c>
      <c r="BM183" s="154" t="s">
        <v>247</v>
      </c>
    </row>
    <row r="184" spans="2:65" s="1" customFormat="1" ht="33" customHeight="1">
      <c r="B184" s="141"/>
      <c r="C184" s="142" t="s">
        <v>248</v>
      </c>
      <c r="D184" s="142" t="s">
        <v>133</v>
      </c>
      <c r="E184" s="143" t="s">
        <v>249</v>
      </c>
      <c r="F184" s="144" t="s">
        <v>250</v>
      </c>
      <c r="G184" s="145" t="s">
        <v>136</v>
      </c>
      <c r="H184" s="146">
        <v>1135</v>
      </c>
      <c r="I184" s="147"/>
      <c r="J184" s="148">
        <f t="shared" si="0"/>
        <v>0</v>
      </c>
      <c r="K184" s="149"/>
      <c r="L184" s="30"/>
      <c r="M184" s="150" t="s">
        <v>1</v>
      </c>
      <c r="N184" s="151" t="s">
        <v>40</v>
      </c>
      <c r="P184" s="152">
        <f t="shared" si="1"/>
        <v>0</v>
      </c>
      <c r="Q184" s="152">
        <v>7.9600000000000004E-2</v>
      </c>
      <c r="R184" s="152">
        <f t="shared" si="2"/>
        <v>90.346000000000004</v>
      </c>
      <c r="S184" s="152">
        <v>0</v>
      </c>
      <c r="T184" s="153">
        <f t="shared" si="3"/>
        <v>0</v>
      </c>
      <c r="AR184" s="154" t="s">
        <v>137</v>
      </c>
      <c r="AT184" s="154" t="s">
        <v>133</v>
      </c>
      <c r="AU184" s="154" t="s">
        <v>89</v>
      </c>
      <c r="AY184" s="15" t="s">
        <v>131</v>
      </c>
      <c r="BE184" s="155">
        <f t="shared" si="4"/>
        <v>0</v>
      </c>
      <c r="BF184" s="155">
        <f t="shared" si="5"/>
        <v>0</v>
      </c>
      <c r="BG184" s="155">
        <f t="shared" si="6"/>
        <v>0</v>
      </c>
      <c r="BH184" s="155">
        <f t="shared" si="7"/>
        <v>0</v>
      </c>
      <c r="BI184" s="155">
        <f t="shared" si="8"/>
        <v>0</v>
      </c>
      <c r="BJ184" s="15" t="s">
        <v>89</v>
      </c>
      <c r="BK184" s="155">
        <f t="shared" si="9"/>
        <v>0</v>
      </c>
      <c r="BL184" s="15" t="s">
        <v>137</v>
      </c>
      <c r="BM184" s="154" t="s">
        <v>251</v>
      </c>
    </row>
    <row r="185" spans="2:65" s="1" customFormat="1" ht="37.799999999999997" customHeight="1">
      <c r="B185" s="141"/>
      <c r="C185" s="142" t="s">
        <v>196</v>
      </c>
      <c r="D185" s="142" t="s">
        <v>133</v>
      </c>
      <c r="E185" s="143" t="s">
        <v>252</v>
      </c>
      <c r="F185" s="144" t="s">
        <v>253</v>
      </c>
      <c r="G185" s="145" t="s">
        <v>136</v>
      </c>
      <c r="H185" s="146">
        <v>1135</v>
      </c>
      <c r="I185" s="147"/>
      <c r="J185" s="148">
        <f t="shared" si="0"/>
        <v>0</v>
      </c>
      <c r="K185" s="149"/>
      <c r="L185" s="30"/>
      <c r="M185" s="150" t="s">
        <v>1</v>
      </c>
      <c r="N185" s="151" t="s">
        <v>40</v>
      </c>
      <c r="P185" s="152">
        <f t="shared" si="1"/>
        <v>0</v>
      </c>
      <c r="Q185" s="152">
        <v>3.9800000000000002E-2</v>
      </c>
      <c r="R185" s="152">
        <f t="shared" si="2"/>
        <v>45.173000000000002</v>
      </c>
      <c r="S185" s="152">
        <v>0</v>
      </c>
      <c r="T185" s="153">
        <f t="shared" si="3"/>
        <v>0</v>
      </c>
      <c r="AR185" s="154" t="s">
        <v>137</v>
      </c>
      <c r="AT185" s="154" t="s">
        <v>133</v>
      </c>
      <c r="AU185" s="154" t="s">
        <v>89</v>
      </c>
      <c r="AY185" s="15" t="s">
        <v>131</v>
      </c>
      <c r="BE185" s="155">
        <f t="shared" si="4"/>
        <v>0</v>
      </c>
      <c r="BF185" s="155">
        <f t="shared" si="5"/>
        <v>0</v>
      </c>
      <c r="BG185" s="155">
        <f t="shared" si="6"/>
        <v>0</v>
      </c>
      <c r="BH185" s="155">
        <f t="shared" si="7"/>
        <v>0</v>
      </c>
      <c r="BI185" s="155">
        <f t="shared" si="8"/>
        <v>0</v>
      </c>
      <c r="BJ185" s="15" t="s">
        <v>89</v>
      </c>
      <c r="BK185" s="155">
        <f t="shared" si="9"/>
        <v>0</v>
      </c>
      <c r="BL185" s="15" t="s">
        <v>137</v>
      </c>
      <c r="BM185" s="154" t="s">
        <v>254</v>
      </c>
    </row>
    <row r="186" spans="2:65" s="1" customFormat="1" ht="37.799999999999997" customHeight="1">
      <c r="B186" s="141"/>
      <c r="C186" s="142" t="s">
        <v>255</v>
      </c>
      <c r="D186" s="142" t="s">
        <v>133</v>
      </c>
      <c r="E186" s="143" t="s">
        <v>256</v>
      </c>
      <c r="F186" s="144" t="s">
        <v>257</v>
      </c>
      <c r="G186" s="145" t="s">
        <v>235</v>
      </c>
      <c r="H186" s="146">
        <v>396</v>
      </c>
      <c r="I186" s="147"/>
      <c r="J186" s="148">
        <f t="shared" si="0"/>
        <v>0</v>
      </c>
      <c r="K186" s="149"/>
      <c r="L186" s="30"/>
      <c r="M186" s="150" t="s">
        <v>1</v>
      </c>
      <c r="N186" s="151" t="s">
        <v>40</v>
      </c>
      <c r="P186" s="152">
        <f t="shared" si="1"/>
        <v>0</v>
      </c>
      <c r="Q186" s="152">
        <v>9.8529599999999995E-2</v>
      </c>
      <c r="R186" s="152">
        <f t="shared" si="2"/>
        <v>39.017721600000002</v>
      </c>
      <c r="S186" s="152">
        <v>0</v>
      </c>
      <c r="T186" s="153">
        <f t="shared" si="3"/>
        <v>0</v>
      </c>
      <c r="AR186" s="154" t="s">
        <v>137</v>
      </c>
      <c r="AT186" s="154" t="s">
        <v>133</v>
      </c>
      <c r="AU186" s="154" t="s">
        <v>89</v>
      </c>
      <c r="AY186" s="15" t="s">
        <v>131</v>
      </c>
      <c r="BE186" s="155">
        <f t="shared" si="4"/>
        <v>0</v>
      </c>
      <c r="BF186" s="155">
        <f t="shared" si="5"/>
        <v>0</v>
      </c>
      <c r="BG186" s="155">
        <f t="shared" si="6"/>
        <v>0</v>
      </c>
      <c r="BH186" s="155">
        <f t="shared" si="7"/>
        <v>0</v>
      </c>
      <c r="BI186" s="155">
        <f t="shared" si="8"/>
        <v>0</v>
      </c>
      <c r="BJ186" s="15" t="s">
        <v>89</v>
      </c>
      <c r="BK186" s="155">
        <f t="shared" si="9"/>
        <v>0</v>
      </c>
      <c r="BL186" s="15" t="s">
        <v>137</v>
      </c>
      <c r="BM186" s="154" t="s">
        <v>258</v>
      </c>
    </row>
    <row r="187" spans="2:65" s="1" customFormat="1" ht="24.15" customHeight="1">
      <c r="B187" s="141"/>
      <c r="C187" s="171" t="s">
        <v>200</v>
      </c>
      <c r="D187" s="171" t="s">
        <v>201</v>
      </c>
      <c r="E187" s="172" t="s">
        <v>259</v>
      </c>
      <c r="F187" s="173" t="s">
        <v>260</v>
      </c>
      <c r="G187" s="174" t="s">
        <v>261</v>
      </c>
      <c r="H187" s="175">
        <v>183.6</v>
      </c>
      <c r="I187" s="176"/>
      <c r="J187" s="177">
        <f t="shared" si="0"/>
        <v>0</v>
      </c>
      <c r="K187" s="178"/>
      <c r="L187" s="179"/>
      <c r="M187" s="180" t="s">
        <v>1</v>
      </c>
      <c r="N187" s="181" t="s">
        <v>40</v>
      </c>
      <c r="P187" s="152">
        <f t="shared" si="1"/>
        <v>0</v>
      </c>
      <c r="Q187" s="152">
        <v>2.35E-2</v>
      </c>
      <c r="R187" s="152">
        <f t="shared" si="2"/>
        <v>4.3145999999999995</v>
      </c>
      <c r="S187" s="152">
        <v>0</v>
      </c>
      <c r="T187" s="153">
        <f t="shared" si="3"/>
        <v>0</v>
      </c>
      <c r="AR187" s="154" t="s">
        <v>151</v>
      </c>
      <c r="AT187" s="154" t="s">
        <v>201</v>
      </c>
      <c r="AU187" s="154" t="s">
        <v>89</v>
      </c>
      <c r="AY187" s="15" t="s">
        <v>131</v>
      </c>
      <c r="BE187" s="155">
        <f t="shared" si="4"/>
        <v>0</v>
      </c>
      <c r="BF187" s="155">
        <f t="shared" si="5"/>
        <v>0</v>
      </c>
      <c r="BG187" s="155">
        <f t="shared" si="6"/>
        <v>0</v>
      </c>
      <c r="BH187" s="155">
        <f t="shared" si="7"/>
        <v>0</v>
      </c>
      <c r="BI187" s="155">
        <f t="shared" si="8"/>
        <v>0</v>
      </c>
      <c r="BJ187" s="15" t="s">
        <v>89</v>
      </c>
      <c r="BK187" s="155">
        <f t="shared" si="9"/>
        <v>0</v>
      </c>
      <c r="BL187" s="15" t="s">
        <v>137</v>
      </c>
      <c r="BM187" s="154" t="s">
        <v>262</v>
      </c>
    </row>
    <row r="188" spans="2:65" s="12" customFormat="1" ht="10.199999999999999">
      <c r="B188" s="156"/>
      <c r="D188" s="157" t="s">
        <v>141</v>
      </c>
      <c r="E188" s="158" t="s">
        <v>1</v>
      </c>
      <c r="F188" s="159" t="s">
        <v>263</v>
      </c>
      <c r="H188" s="160">
        <v>183.6</v>
      </c>
      <c r="I188" s="161"/>
      <c r="L188" s="156"/>
      <c r="M188" s="162"/>
      <c r="T188" s="163"/>
      <c r="AT188" s="158" t="s">
        <v>141</v>
      </c>
      <c r="AU188" s="158" t="s">
        <v>89</v>
      </c>
      <c r="AV188" s="12" t="s">
        <v>89</v>
      </c>
      <c r="AW188" s="12" t="s">
        <v>31</v>
      </c>
      <c r="AX188" s="12" t="s">
        <v>74</v>
      </c>
      <c r="AY188" s="158" t="s">
        <v>131</v>
      </c>
    </row>
    <row r="189" spans="2:65" s="13" customFormat="1" ht="10.199999999999999">
      <c r="B189" s="164"/>
      <c r="D189" s="157" t="s">
        <v>141</v>
      </c>
      <c r="E189" s="165" t="s">
        <v>1</v>
      </c>
      <c r="F189" s="166" t="s">
        <v>143</v>
      </c>
      <c r="H189" s="167">
        <v>183.6</v>
      </c>
      <c r="I189" s="168"/>
      <c r="L189" s="164"/>
      <c r="M189" s="169"/>
      <c r="T189" s="170"/>
      <c r="AT189" s="165" t="s">
        <v>141</v>
      </c>
      <c r="AU189" s="165" t="s">
        <v>89</v>
      </c>
      <c r="AV189" s="13" t="s">
        <v>137</v>
      </c>
      <c r="AW189" s="13" t="s">
        <v>31</v>
      </c>
      <c r="AX189" s="13" t="s">
        <v>79</v>
      </c>
      <c r="AY189" s="165" t="s">
        <v>131</v>
      </c>
    </row>
    <row r="190" spans="2:65" s="1" customFormat="1" ht="16.5" customHeight="1">
      <c r="B190" s="141"/>
      <c r="C190" s="171" t="s">
        <v>264</v>
      </c>
      <c r="D190" s="171" t="s">
        <v>201</v>
      </c>
      <c r="E190" s="172" t="s">
        <v>265</v>
      </c>
      <c r="F190" s="173" t="s">
        <v>266</v>
      </c>
      <c r="G190" s="174" t="s">
        <v>261</v>
      </c>
      <c r="H190" s="175">
        <v>220.32</v>
      </c>
      <c r="I190" s="176"/>
      <c r="J190" s="177">
        <f>ROUND(I190*H190,2)</f>
        <v>0</v>
      </c>
      <c r="K190" s="178"/>
      <c r="L190" s="179"/>
      <c r="M190" s="180" t="s">
        <v>1</v>
      </c>
      <c r="N190" s="181" t="s">
        <v>40</v>
      </c>
      <c r="P190" s="152">
        <f>O190*H190</f>
        <v>0</v>
      </c>
      <c r="Q190" s="152">
        <v>1.125E-2</v>
      </c>
      <c r="R190" s="152">
        <f>Q190*H190</f>
        <v>2.4785999999999997</v>
      </c>
      <c r="S190" s="152">
        <v>0</v>
      </c>
      <c r="T190" s="153">
        <f>S190*H190</f>
        <v>0</v>
      </c>
      <c r="AR190" s="154" t="s">
        <v>151</v>
      </c>
      <c r="AT190" s="154" t="s">
        <v>201</v>
      </c>
      <c r="AU190" s="154" t="s">
        <v>89</v>
      </c>
      <c r="AY190" s="15" t="s">
        <v>131</v>
      </c>
      <c r="BE190" s="155">
        <f>IF(N190="základná",J190,0)</f>
        <v>0</v>
      </c>
      <c r="BF190" s="155">
        <f>IF(N190="znížená",J190,0)</f>
        <v>0</v>
      </c>
      <c r="BG190" s="155">
        <f>IF(N190="zákl. prenesená",J190,0)</f>
        <v>0</v>
      </c>
      <c r="BH190" s="155">
        <f>IF(N190="zníž. prenesená",J190,0)</f>
        <v>0</v>
      </c>
      <c r="BI190" s="155">
        <f>IF(N190="nulová",J190,0)</f>
        <v>0</v>
      </c>
      <c r="BJ190" s="15" t="s">
        <v>89</v>
      </c>
      <c r="BK190" s="155">
        <f>ROUND(I190*H190,2)</f>
        <v>0</v>
      </c>
      <c r="BL190" s="15" t="s">
        <v>137</v>
      </c>
      <c r="BM190" s="154" t="s">
        <v>267</v>
      </c>
    </row>
    <row r="191" spans="2:65" s="12" customFormat="1" ht="10.199999999999999">
      <c r="B191" s="156"/>
      <c r="D191" s="157" t="s">
        <v>141</v>
      </c>
      <c r="E191" s="158" t="s">
        <v>1</v>
      </c>
      <c r="F191" s="159" t="s">
        <v>268</v>
      </c>
      <c r="H191" s="160">
        <v>220.32</v>
      </c>
      <c r="I191" s="161"/>
      <c r="L191" s="156"/>
      <c r="M191" s="162"/>
      <c r="T191" s="163"/>
      <c r="AT191" s="158" t="s">
        <v>141</v>
      </c>
      <c r="AU191" s="158" t="s">
        <v>89</v>
      </c>
      <c r="AV191" s="12" t="s">
        <v>89</v>
      </c>
      <c r="AW191" s="12" t="s">
        <v>31</v>
      </c>
      <c r="AX191" s="12" t="s">
        <v>74</v>
      </c>
      <c r="AY191" s="158" t="s">
        <v>131</v>
      </c>
    </row>
    <row r="192" spans="2:65" s="13" customFormat="1" ht="10.199999999999999">
      <c r="B192" s="164"/>
      <c r="D192" s="157" t="s">
        <v>141</v>
      </c>
      <c r="E192" s="165" t="s">
        <v>1</v>
      </c>
      <c r="F192" s="166" t="s">
        <v>143</v>
      </c>
      <c r="H192" s="167">
        <v>220.32</v>
      </c>
      <c r="I192" s="168"/>
      <c r="L192" s="164"/>
      <c r="M192" s="169"/>
      <c r="T192" s="170"/>
      <c r="AT192" s="165" t="s">
        <v>141</v>
      </c>
      <c r="AU192" s="165" t="s">
        <v>89</v>
      </c>
      <c r="AV192" s="13" t="s">
        <v>137</v>
      </c>
      <c r="AW192" s="13" t="s">
        <v>31</v>
      </c>
      <c r="AX192" s="13" t="s">
        <v>79</v>
      </c>
      <c r="AY192" s="165" t="s">
        <v>131</v>
      </c>
    </row>
    <row r="193" spans="2:65" s="11" customFormat="1" ht="22.8" customHeight="1">
      <c r="B193" s="129"/>
      <c r="D193" s="130" t="s">
        <v>73</v>
      </c>
      <c r="E193" s="139" t="s">
        <v>151</v>
      </c>
      <c r="F193" s="139" t="s">
        <v>269</v>
      </c>
      <c r="I193" s="132"/>
      <c r="J193" s="140">
        <f>BK193</f>
        <v>0</v>
      </c>
      <c r="L193" s="129"/>
      <c r="M193" s="134"/>
      <c r="P193" s="135">
        <f>SUM(P194:P212)</f>
        <v>0</v>
      </c>
      <c r="R193" s="135">
        <f>SUM(R194:R212)</f>
        <v>82.837489703200006</v>
      </c>
      <c r="T193" s="136">
        <f>SUM(T194:T212)</f>
        <v>0</v>
      </c>
      <c r="AR193" s="130" t="s">
        <v>79</v>
      </c>
      <c r="AT193" s="137" t="s">
        <v>73</v>
      </c>
      <c r="AU193" s="137" t="s">
        <v>79</v>
      </c>
      <c r="AY193" s="130" t="s">
        <v>131</v>
      </c>
      <c r="BK193" s="138">
        <f>SUM(BK194:BK212)</f>
        <v>0</v>
      </c>
    </row>
    <row r="194" spans="2:65" s="1" customFormat="1" ht="33" customHeight="1">
      <c r="B194" s="141"/>
      <c r="C194" s="142" t="s">
        <v>204</v>
      </c>
      <c r="D194" s="142" t="s">
        <v>133</v>
      </c>
      <c r="E194" s="143" t="s">
        <v>270</v>
      </c>
      <c r="F194" s="144" t="s">
        <v>271</v>
      </c>
      <c r="G194" s="145" t="s">
        <v>140</v>
      </c>
      <c r="H194" s="146">
        <v>49.491</v>
      </c>
      <c r="I194" s="147"/>
      <c r="J194" s="148">
        <f>ROUND(I194*H194,2)</f>
        <v>0</v>
      </c>
      <c r="K194" s="149"/>
      <c r="L194" s="30"/>
      <c r="M194" s="150" t="s">
        <v>1</v>
      </c>
      <c r="N194" s="151" t="s">
        <v>40</v>
      </c>
      <c r="P194" s="152">
        <f>O194*H194</f>
        <v>0</v>
      </c>
      <c r="Q194" s="152">
        <v>1.665</v>
      </c>
      <c r="R194" s="152">
        <f>Q194*H194</f>
        <v>82.402515000000008</v>
      </c>
      <c r="S194" s="152">
        <v>0</v>
      </c>
      <c r="T194" s="153">
        <f>S194*H194</f>
        <v>0</v>
      </c>
      <c r="AR194" s="154" t="s">
        <v>137</v>
      </c>
      <c r="AT194" s="154" t="s">
        <v>133</v>
      </c>
      <c r="AU194" s="154" t="s">
        <v>89</v>
      </c>
      <c r="AY194" s="15" t="s">
        <v>131</v>
      </c>
      <c r="BE194" s="155">
        <f>IF(N194="základná",J194,0)</f>
        <v>0</v>
      </c>
      <c r="BF194" s="155">
        <f>IF(N194="znížená",J194,0)</f>
        <v>0</v>
      </c>
      <c r="BG194" s="155">
        <f>IF(N194="zákl. prenesená",J194,0)</f>
        <v>0</v>
      </c>
      <c r="BH194" s="155">
        <f>IF(N194="zníž. prenesená",J194,0)</f>
        <v>0</v>
      </c>
      <c r="BI194" s="155">
        <f>IF(N194="nulová",J194,0)</f>
        <v>0</v>
      </c>
      <c r="BJ194" s="15" t="s">
        <v>89</v>
      </c>
      <c r="BK194" s="155">
        <f>ROUND(I194*H194,2)</f>
        <v>0</v>
      </c>
      <c r="BL194" s="15" t="s">
        <v>137</v>
      </c>
      <c r="BM194" s="154" t="s">
        <v>272</v>
      </c>
    </row>
    <row r="195" spans="2:65" s="12" customFormat="1" ht="10.199999999999999">
      <c r="B195" s="156"/>
      <c r="D195" s="157" t="s">
        <v>141</v>
      </c>
      <c r="E195" s="158" t="s">
        <v>1</v>
      </c>
      <c r="F195" s="159" t="s">
        <v>273</v>
      </c>
      <c r="H195" s="160">
        <v>49.05</v>
      </c>
      <c r="I195" s="161"/>
      <c r="L195" s="156"/>
      <c r="M195" s="162"/>
      <c r="T195" s="163"/>
      <c r="AT195" s="158" t="s">
        <v>141</v>
      </c>
      <c r="AU195" s="158" t="s">
        <v>89</v>
      </c>
      <c r="AV195" s="12" t="s">
        <v>89</v>
      </c>
      <c r="AW195" s="12" t="s">
        <v>31</v>
      </c>
      <c r="AX195" s="12" t="s">
        <v>74</v>
      </c>
      <c r="AY195" s="158" t="s">
        <v>131</v>
      </c>
    </row>
    <row r="196" spans="2:65" s="12" customFormat="1" ht="10.199999999999999">
      <c r="B196" s="156"/>
      <c r="D196" s="157" t="s">
        <v>141</v>
      </c>
      <c r="E196" s="158" t="s">
        <v>1</v>
      </c>
      <c r="F196" s="159" t="s">
        <v>274</v>
      </c>
      <c r="H196" s="160">
        <v>0.441</v>
      </c>
      <c r="I196" s="161"/>
      <c r="L196" s="156"/>
      <c r="M196" s="162"/>
      <c r="T196" s="163"/>
      <c r="AT196" s="158" t="s">
        <v>141</v>
      </c>
      <c r="AU196" s="158" t="s">
        <v>89</v>
      </c>
      <c r="AV196" s="12" t="s">
        <v>89</v>
      </c>
      <c r="AW196" s="12" t="s">
        <v>31</v>
      </c>
      <c r="AX196" s="12" t="s">
        <v>74</v>
      </c>
      <c r="AY196" s="158" t="s">
        <v>131</v>
      </c>
    </row>
    <row r="197" spans="2:65" s="13" customFormat="1" ht="10.199999999999999">
      <c r="B197" s="164"/>
      <c r="D197" s="157" t="s">
        <v>141</v>
      </c>
      <c r="E197" s="165" t="s">
        <v>1</v>
      </c>
      <c r="F197" s="166" t="s">
        <v>143</v>
      </c>
      <c r="H197" s="167">
        <v>49.491</v>
      </c>
      <c r="I197" s="168"/>
      <c r="L197" s="164"/>
      <c r="M197" s="169"/>
      <c r="T197" s="170"/>
      <c r="AT197" s="165" t="s">
        <v>141</v>
      </c>
      <c r="AU197" s="165" t="s">
        <v>89</v>
      </c>
      <c r="AV197" s="13" t="s">
        <v>137</v>
      </c>
      <c r="AW197" s="13" t="s">
        <v>31</v>
      </c>
      <c r="AX197" s="13" t="s">
        <v>79</v>
      </c>
      <c r="AY197" s="165" t="s">
        <v>131</v>
      </c>
    </row>
    <row r="198" spans="2:65" s="1" customFormat="1" ht="33" customHeight="1">
      <c r="B198" s="141"/>
      <c r="C198" s="142" t="s">
        <v>275</v>
      </c>
      <c r="D198" s="142" t="s">
        <v>133</v>
      </c>
      <c r="E198" s="143" t="s">
        <v>276</v>
      </c>
      <c r="F198" s="144" t="s">
        <v>277</v>
      </c>
      <c r="G198" s="145" t="s">
        <v>136</v>
      </c>
      <c r="H198" s="146">
        <v>463.00799999999998</v>
      </c>
      <c r="I198" s="147"/>
      <c r="J198" s="148">
        <f>ROUND(I198*H198,2)</f>
        <v>0</v>
      </c>
      <c r="K198" s="149"/>
      <c r="L198" s="30"/>
      <c r="M198" s="150" t="s">
        <v>1</v>
      </c>
      <c r="N198" s="151" t="s">
        <v>40</v>
      </c>
      <c r="P198" s="152">
        <f>O198*H198</f>
        <v>0</v>
      </c>
      <c r="Q198" s="152">
        <v>1.829E-4</v>
      </c>
      <c r="R198" s="152">
        <f>Q198*H198</f>
        <v>8.4684163199999996E-2</v>
      </c>
      <c r="S198" s="152">
        <v>0</v>
      </c>
      <c r="T198" s="153">
        <f>S198*H198</f>
        <v>0</v>
      </c>
      <c r="AR198" s="154" t="s">
        <v>137</v>
      </c>
      <c r="AT198" s="154" t="s">
        <v>133</v>
      </c>
      <c r="AU198" s="154" t="s">
        <v>89</v>
      </c>
      <c r="AY198" s="15" t="s">
        <v>131</v>
      </c>
      <c r="BE198" s="155">
        <f>IF(N198="základná",J198,0)</f>
        <v>0</v>
      </c>
      <c r="BF198" s="155">
        <f>IF(N198="znížená",J198,0)</f>
        <v>0</v>
      </c>
      <c r="BG198" s="155">
        <f>IF(N198="zákl. prenesená",J198,0)</f>
        <v>0</v>
      </c>
      <c r="BH198" s="155">
        <f>IF(N198="zníž. prenesená",J198,0)</f>
        <v>0</v>
      </c>
      <c r="BI198" s="155">
        <f>IF(N198="nulová",J198,0)</f>
        <v>0</v>
      </c>
      <c r="BJ198" s="15" t="s">
        <v>89</v>
      </c>
      <c r="BK198" s="155">
        <f>ROUND(I198*H198,2)</f>
        <v>0</v>
      </c>
      <c r="BL198" s="15" t="s">
        <v>137</v>
      </c>
      <c r="BM198" s="154" t="s">
        <v>278</v>
      </c>
    </row>
    <row r="199" spans="2:65" s="1" customFormat="1" ht="16.5" customHeight="1">
      <c r="B199" s="141"/>
      <c r="C199" s="171" t="s">
        <v>210</v>
      </c>
      <c r="D199" s="171" t="s">
        <v>201</v>
      </c>
      <c r="E199" s="172" t="s">
        <v>279</v>
      </c>
      <c r="F199" s="173" t="s">
        <v>280</v>
      </c>
      <c r="G199" s="174" t="s">
        <v>136</v>
      </c>
      <c r="H199" s="175">
        <v>495.41899999999998</v>
      </c>
      <c r="I199" s="176"/>
      <c r="J199" s="177">
        <f>ROUND(I199*H199,2)</f>
        <v>0</v>
      </c>
      <c r="K199" s="178"/>
      <c r="L199" s="179"/>
      <c r="M199" s="180" t="s">
        <v>1</v>
      </c>
      <c r="N199" s="181" t="s">
        <v>40</v>
      </c>
      <c r="P199" s="152">
        <f>O199*H199</f>
        <v>0</v>
      </c>
      <c r="Q199" s="152">
        <v>2.0000000000000001E-4</v>
      </c>
      <c r="R199" s="152">
        <f>Q199*H199</f>
        <v>9.90838E-2</v>
      </c>
      <c r="S199" s="152">
        <v>0</v>
      </c>
      <c r="T199" s="153">
        <f>S199*H199</f>
        <v>0</v>
      </c>
      <c r="AR199" s="154" t="s">
        <v>151</v>
      </c>
      <c r="AT199" s="154" t="s">
        <v>201</v>
      </c>
      <c r="AU199" s="154" t="s">
        <v>89</v>
      </c>
      <c r="AY199" s="15" t="s">
        <v>131</v>
      </c>
      <c r="BE199" s="155">
        <f>IF(N199="základná",J199,0)</f>
        <v>0</v>
      </c>
      <c r="BF199" s="155">
        <f>IF(N199="znížená",J199,0)</f>
        <v>0</v>
      </c>
      <c r="BG199" s="155">
        <f>IF(N199="zákl. prenesená",J199,0)</f>
        <v>0</v>
      </c>
      <c r="BH199" s="155">
        <f>IF(N199="zníž. prenesená",J199,0)</f>
        <v>0</v>
      </c>
      <c r="BI199" s="155">
        <f>IF(N199="nulová",J199,0)</f>
        <v>0</v>
      </c>
      <c r="BJ199" s="15" t="s">
        <v>89</v>
      </c>
      <c r="BK199" s="155">
        <f>ROUND(I199*H199,2)</f>
        <v>0</v>
      </c>
      <c r="BL199" s="15" t="s">
        <v>137</v>
      </c>
      <c r="BM199" s="154" t="s">
        <v>281</v>
      </c>
    </row>
    <row r="200" spans="2:65" s="1" customFormat="1" ht="33" customHeight="1">
      <c r="B200" s="141"/>
      <c r="C200" s="142" t="s">
        <v>282</v>
      </c>
      <c r="D200" s="142" t="s">
        <v>133</v>
      </c>
      <c r="E200" s="143" t="s">
        <v>283</v>
      </c>
      <c r="F200" s="144" t="s">
        <v>284</v>
      </c>
      <c r="G200" s="145" t="s">
        <v>235</v>
      </c>
      <c r="H200" s="146">
        <v>218</v>
      </c>
      <c r="I200" s="147"/>
      <c r="J200" s="148">
        <f>ROUND(I200*H200,2)</f>
        <v>0</v>
      </c>
      <c r="K200" s="149"/>
      <c r="L200" s="30"/>
      <c r="M200" s="150" t="s">
        <v>1</v>
      </c>
      <c r="N200" s="151" t="s">
        <v>40</v>
      </c>
      <c r="P200" s="152">
        <f>O200*H200</f>
        <v>0</v>
      </c>
      <c r="Q200" s="152">
        <v>0</v>
      </c>
      <c r="R200" s="152">
        <f>Q200*H200</f>
        <v>0</v>
      </c>
      <c r="S200" s="152">
        <v>0</v>
      </c>
      <c r="T200" s="153">
        <f>S200*H200</f>
        <v>0</v>
      </c>
      <c r="AR200" s="154" t="s">
        <v>137</v>
      </c>
      <c r="AT200" s="154" t="s">
        <v>133</v>
      </c>
      <c r="AU200" s="154" t="s">
        <v>89</v>
      </c>
      <c r="AY200" s="15" t="s">
        <v>131</v>
      </c>
      <c r="BE200" s="155">
        <f>IF(N200="základná",J200,0)</f>
        <v>0</v>
      </c>
      <c r="BF200" s="155">
        <f>IF(N200="znížená",J200,0)</f>
        <v>0</v>
      </c>
      <c r="BG200" s="155">
        <f>IF(N200="zákl. prenesená",J200,0)</f>
        <v>0</v>
      </c>
      <c r="BH200" s="155">
        <f>IF(N200="zníž. prenesená",J200,0)</f>
        <v>0</v>
      </c>
      <c r="BI200" s="155">
        <f>IF(N200="nulová",J200,0)</f>
        <v>0</v>
      </c>
      <c r="BJ200" s="15" t="s">
        <v>89</v>
      </c>
      <c r="BK200" s="155">
        <f>ROUND(I200*H200,2)</f>
        <v>0</v>
      </c>
      <c r="BL200" s="15" t="s">
        <v>137</v>
      </c>
      <c r="BM200" s="154" t="s">
        <v>285</v>
      </c>
    </row>
    <row r="201" spans="2:65" s="1" customFormat="1" ht="21.75" customHeight="1">
      <c r="B201" s="141"/>
      <c r="C201" s="171" t="s">
        <v>214</v>
      </c>
      <c r="D201" s="171" t="s">
        <v>201</v>
      </c>
      <c r="E201" s="172" t="s">
        <v>286</v>
      </c>
      <c r="F201" s="173" t="s">
        <v>287</v>
      </c>
      <c r="G201" s="174" t="s">
        <v>235</v>
      </c>
      <c r="H201" s="175">
        <v>222.36</v>
      </c>
      <c r="I201" s="176"/>
      <c r="J201" s="177">
        <f>ROUND(I201*H201,2)</f>
        <v>0</v>
      </c>
      <c r="K201" s="178"/>
      <c r="L201" s="179"/>
      <c r="M201" s="180" t="s">
        <v>1</v>
      </c>
      <c r="N201" s="181" t="s">
        <v>40</v>
      </c>
      <c r="P201" s="152">
        <f>O201*H201</f>
        <v>0</v>
      </c>
      <c r="Q201" s="152">
        <v>4.2000000000000002E-4</v>
      </c>
      <c r="R201" s="152">
        <f>Q201*H201</f>
        <v>9.3391200000000008E-2</v>
      </c>
      <c r="S201" s="152">
        <v>0</v>
      </c>
      <c r="T201" s="153">
        <f>S201*H201</f>
        <v>0</v>
      </c>
      <c r="AR201" s="154" t="s">
        <v>151</v>
      </c>
      <c r="AT201" s="154" t="s">
        <v>201</v>
      </c>
      <c r="AU201" s="154" t="s">
        <v>89</v>
      </c>
      <c r="AY201" s="15" t="s">
        <v>131</v>
      </c>
      <c r="BE201" s="155">
        <f>IF(N201="základná",J201,0)</f>
        <v>0</v>
      </c>
      <c r="BF201" s="155">
        <f>IF(N201="znížená",J201,0)</f>
        <v>0</v>
      </c>
      <c r="BG201" s="155">
        <f>IF(N201="zákl. prenesená",J201,0)</f>
        <v>0</v>
      </c>
      <c r="BH201" s="155">
        <f>IF(N201="zníž. prenesená",J201,0)</f>
        <v>0</v>
      </c>
      <c r="BI201" s="155">
        <f>IF(N201="nulová",J201,0)</f>
        <v>0</v>
      </c>
      <c r="BJ201" s="15" t="s">
        <v>89</v>
      </c>
      <c r="BK201" s="155">
        <f>ROUND(I201*H201,2)</f>
        <v>0</v>
      </c>
      <c r="BL201" s="15" t="s">
        <v>137</v>
      </c>
      <c r="BM201" s="154" t="s">
        <v>288</v>
      </c>
    </row>
    <row r="202" spans="2:65" s="12" customFormat="1" ht="10.199999999999999">
      <c r="B202" s="156"/>
      <c r="D202" s="157" t="s">
        <v>141</v>
      </c>
      <c r="E202" s="158" t="s">
        <v>1</v>
      </c>
      <c r="F202" s="159" t="s">
        <v>289</v>
      </c>
      <c r="H202" s="160">
        <v>222.36</v>
      </c>
      <c r="I202" s="161"/>
      <c r="L202" s="156"/>
      <c r="M202" s="162"/>
      <c r="T202" s="163"/>
      <c r="AT202" s="158" t="s">
        <v>141</v>
      </c>
      <c r="AU202" s="158" t="s">
        <v>89</v>
      </c>
      <c r="AV202" s="12" t="s">
        <v>89</v>
      </c>
      <c r="AW202" s="12" t="s">
        <v>31</v>
      </c>
      <c r="AX202" s="12" t="s">
        <v>74</v>
      </c>
      <c r="AY202" s="158" t="s">
        <v>131</v>
      </c>
    </row>
    <row r="203" spans="2:65" s="13" customFormat="1" ht="10.199999999999999">
      <c r="B203" s="164"/>
      <c r="D203" s="157" t="s">
        <v>141</v>
      </c>
      <c r="E203" s="165" t="s">
        <v>1</v>
      </c>
      <c r="F203" s="166" t="s">
        <v>143</v>
      </c>
      <c r="H203" s="167">
        <v>222.36</v>
      </c>
      <c r="I203" s="168"/>
      <c r="L203" s="164"/>
      <c r="M203" s="169"/>
      <c r="T203" s="170"/>
      <c r="AT203" s="165" t="s">
        <v>141</v>
      </c>
      <c r="AU203" s="165" t="s">
        <v>89</v>
      </c>
      <c r="AV203" s="13" t="s">
        <v>137</v>
      </c>
      <c r="AW203" s="13" t="s">
        <v>31</v>
      </c>
      <c r="AX203" s="13" t="s">
        <v>79</v>
      </c>
      <c r="AY203" s="165" t="s">
        <v>131</v>
      </c>
    </row>
    <row r="204" spans="2:65" s="1" customFormat="1" ht="33" customHeight="1">
      <c r="B204" s="141"/>
      <c r="C204" s="142" t="s">
        <v>290</v>
      </c>
      <c r="D204" s="142" t="s">
        <v>133</v>
      </c>
      <c r="E204" s="143" t="s">
        <v>291</v>
      </c>
      <c r="F204" s="144" t="s">
        <v>292</v>
      </c>
      <c r="G204" s="145" t="s">
        <v>261</v>
      </c>
      <c r="H204" s="146">
        <v>4</v>
      </c>
      <c r="I204" s="147"/>
      <c r="J204" s="148">
        <f t="shared" ref="J204:J210" si="10">ROUND(I204*H204,2)</f>
        <v>0</v>
      </c>
      <c r="K204" s="149"/>
      <c r="L204" s="30"/>
      <c r="M204" s="150" t="s">
        <v>1</v>
      </c>
      <c r="N204" s="151" t="s">
        <v>40</v>
      </c>
      <c r="P204" s="152">
        <f t="shared" ref="P204:P210" si="11">O204*H204</f>
        <v>0</v>
      </c>
      <c r="Q204" s="152">
        <v>0</v>
      </c>
      <c r="R204" s="152">
        <f t="shared" ref="R204:R210" si="12">Q204*H204</f>
        <v>0</v>
      </c>
      <c r="S204" s="152">
        <v>0</v>
      </c>
      <c r="T204" s="153">
        <f t="shared" ref="T204:T210" si="13">S204*H204</f>
        <v>0</v>
      </c>
      <c r="AR204" s="154" t="s">
        <v>137</v>
      </c>
      <c r="AT204" s="154" t="s">
        <v>133</v>
      </c>
      <c r="AU204" s="154" t="s">
        <v>89</v>
      </c>
      <c r="AY204" s="15" t="s">
        <v>131</v>
      </c>
      <c r="BE204" s="155">
        <f t="shared" ref="BE204:BE210" si="14">IF(N204="základná",J204,0)</f>
        <v>0</v>
      </c>
      <c r="BF204" s="155">
        <f t="shared" ref="BF204:BF210" si="15">IF(N204="znížená",J204,0)</f>
        <v>0</v>
      </c>
      <c r="BG204" s="155">
        <f t="shared" ref="BG204:BG210" si="16">IF(N204="zákl. prenesená",J204,0)</f>
        <v>0</v>
      </c>
      <c r="BH204" s="155">
        <f t="shared" ref="BH204:BH210" si="17">IF(N204="zníž. prenesená",J204,0)</f>
        <v>0</v>
      </c>
      <c r="BI204" s="155">
        <f t="shared" ref="BI204:BI210" si="18">IF(N204="nulová",J204,0)</f>
        <v>0</v>
      </c>
      <c r="BJ204" s="15" t="s">
        <v>89</v>
      </c>
      <c r="BK204" s="155">
        <f t="shared" ref="BK204:BK210" si="19">ROUND(I204*H204,2)</f>
        <v>0</v>
      </c>
      <c r="BL204" s="15" t="s">
        <v>137</v>
      </c>
      <c r="BM204" s="154" t="s">
        <v>293</v>
      </c>
    </row>
    <row r="205" spans="2:65" s="1" customFormat="1" ht="24.15" customHeight="1">
      <c r="B205" s="141"/>
      <c r="C205" s="171" t="s">
        <v>218</v>
      </c>
      <c r="D205" s="171" t="s">
        <v>201</v>
      </c>
      <c r="E205" s="172" t="s">
        <v>294</v>
      </c>
      <c r="F205" s="173" t="s">
        <v>295</v>
      </c>
      <c r="G205" s="174" t="s">
        <v>261</v>
      </c>
      <c r="H205" s="175">
        <v>1</v>
      </c>
      <c r="I205" s="176"/>
      <c r="J205" s="177">
        <f t="shared" si="10"/>
        <v>0</v>
      </c>
      <c r="K205" s="178"/>
      <c r="L205" s="179"/>
      <c r="M205" s="180" t="s">
        <v>1</v>
      </c>
      <c r="N205" s="181" t="s">
        <v>40</v>
      </c>
      <c r="P205" s="152">
        <f t="shared" si="11"/>
        <v>0</v>
      </c>
      <c r="Q205" s="152">
        <v>2.5999999999999999E-2</v>
      </c>
      <c r="R205" s="152">
        <f t="shared" si="12"/>
        <v>2.5999999999999999E-2</v>
      </c>
      <c r="S205" s="152">
        <v>0</v>
      </c>
      <c r="T205" s="153">
        <f t="shared" si="13"/>
        <v>0</v>
      </c>
      <c r="AR205" s="154" t="s">
        <v>151</v>
      </c>
      <c r="AT205" s="154" t="s">
        <v>201</v>
      </c>
      <c r="AU205" s="154" t="s">
        <v>89</v>
      </c>
      <c r="AY205" s="15" t="s">
        <v>131</v>
      </c>
      <c r="BE205" s="155">
        <f t="shared" si="14"/>
        <v>0</v>
      </c>
      <c r="BF205" s="155">
        <f t="shared" si="15"/>
        <v>0</v>
      </c>
      <c r="BG205" s="155">
        <f t="shared" si="16"/>
        <v>0</v>
      </c>
      <c r="BH205" s="155">
        <f t="shared" si="17"/>
        <v>0</v>
      </c>
      <c r="BI205" s="155">
        <f t="shared" si="18"/>
        <v>0</v>
      </c>
      <c r="BJ205" s="15" t="s">
        <v>89</v>
      </c>
      <c r="BK205" s="155">
        <f t="shared" si="19"/>
        <v>0</v>
      </c>
      <c r="BL205" s="15" t="s">
        <v>137</v>
      </c>
      <c r="BM205" s="154" t="s">
        <v>296</v>
      </c>
    </row>
    <row r="206" spans="2:65" s="1" customFormat="1" ht="24.15" customHeight="1">
      <c r="B206" s="141"/>
      <c r="C206" s="171" t="s">
        <v>297</v>
      </c>
      <c r="D206" s="171" t="s">
        <v>201</v>
      </c>
      <c r="E206" s="172" t="s">
        <v>298</v>
      </c>
      <c r="F206" s="173" t="s">
        <v>299</v>
      </c>
      <c r="G206" s="174" t="s">
        <v>261</v>
      </c>
      <c r="H206" s="175">
        <v>1</v>
      </c>
      <c r="I206" s="176"/>
      <c r="J206" s="177">
        <f t="shared" si="10"/>
        <v>0</v>
      </c>
      <c r="K206" s="178"/>
      <c r="L206" s="179"/>
      <c r="M206" s="180" t="s">
        <v>1</v>
      </c>
      <c r="N206" s="181" t="s">
        <v>40</v>
      </c>
      <c r="P206" s="152">
        <f t="shared" si="11"/>
        <v>0</v>
      </c>
      <c r="Q206" s="152">
        <v>0.04</v>
      </c>
      <c r="R206" s="152">
        <f t="shared" si="12"/>
        <v>0.04</v>
      </c>
      <c r="S206" s="152">
        <v>0</v>
      </c>
      <c r="T206" s="153">
        <f t="shared" si="13"/>
        <v>0</v>
      </c>
      <c r="AR206" s="154" t="s">
        <v>151</v>
      </c>
      <c r="AT206" s="154" t="s">
        <v>201</v>
      </c>
      <c r="AU206" s="154" t="s">
        <v>89</v>
      </c>
      <c r="AY206" s="15" t="s">
        <v>131</v>
      </c>
      <c r="BE206" s="155">
        <f t="shared" si="14"/>
        <v>0</v>
      </c>
      <c r="BF206" s="155">
        <f t="shared" si="15"/>
        <v>0</v>
      </c>
      <c r="BG206" s="155">
        <f t="shared" si="16"/>
        <v>0</v>
      </c>
      <c r="BH206" s="155">
        <f t="shared" si="17"/>
        <v>0</v>
      </c>
      <c r="BI206" s="155">
        <f t="shared" si="18"/>
        <v>0</v>
      </c>
      <c r="BJ206" s="15" t="s">
        <v>89</v>
      </c>
      <c r="BK206" s="155">
        <f t="shared" si="19"/>
        <v>0</v>
      </c>
      <c r="BL206" s="15" t="s">
        <v>137</v>
      </c>
      <c r="BM206" s="154" t="s">
        <v>300</v>
      </c>
    </row>
    <row r="207" spans="2:65" s="1" customFormat="1" ht="33" customHeight="1">
      <c r="B207" s="141"/>
      <c r="C207" s="171" t="s">
        <v>222</v>
      </c>
      <c r="D207" s="171" t="s">
        <v>201</v>
      </c>
      <c r="E207" s="172" t="s">
        <v>301</v>
      </c>
      <c r="F207" s="173" t="s">
        <v>302</v>
      </c>
      <c r="G207" s="174" t="s">
        <v>261</v>
      </c>
      <c r="H207" s="175">
        <v>3</v>
      </c>
      <c r="I207" s="176"/>
      <c r="J207" s="177">
        <f t="shared" si="10"/>
        <v>0</v>
      </c>
      <c r="K207" s="178"/>
      <c r="L207" s="179"/>
      <c r="M207" s="180" t="s">
        <v>1</v>
      </c>
      <c r="N207" s="181" t="s">
        <v>40</v>
      </c>
      <c r="P207" s="152">
        <f t="shared" si="11"/>
        <v>0</v>
      </c>
      <c r="Q207" s="152">
        <v>2.809E-2</v>
      </c>
      <c r="R207" s="152">
        <f t="shared" si="12"/>
        <v>8.4269999999999998E-2</v>
      </c>
      <c r="S207" s="152">
        <v>0</v>
      </c>
      <c r="T207" s="153">
        <f t="shared" si="13"/>
        <v>0</v>
      </c>
      <c r="AR207" s="154" t="s">
        <v>151</v>
      </c>
      <c r="AT207" s="154" t="s">
        <v>201</v>
      </c>
      <c r="AU207" s="154" t="s">
        <v>89</v>
      </c>
      <c r="AY207" s="15" t="s">
        <v>131</v>
      </c>
      <c r="BE207" s="155">
        <f t="shared" si="14"/>
        <v>0</v>
      </c>
      <c r="BF207" s="155">
        <f t="shared" si="15"/>
        <v>0</v>
      </c>
      <c r="BG207" s="155">
        <f t="shared" si="16"/>
        <v>0</v>
      </c>
      <c r="BH207" s="155">
        <f t="shared" si="17"/>
        <v>0</v>
      </c>
      <c r="BI207" s="155">
        <f t="shared" si="18"/>
        <v>0</v>
      </c>
      <c r="BJ207" s="15" t="s">
        <v>89</v>
      </c>
      <c r="BK207" s="155">
        <f t="shared" si="19"/>
        <v>0</v>
      </c>
      <c r="BL207" s="15" t="s">
        <v>137</v>
      </c>
      <c r="BM207" s="154" t="s">
        <v>303</v>
      </c>
    </row>
    <row r="208" spans="2:65" s="1" customFormat="1" ht="24.15" customHeight="1">
      <c r="B208" s="141"/>
      <c r="C208" s="171" t="s">
        <v>304</v>
      </c>
      <c r="D208" s="171" t="s">
        <v>201</v>
      </c>
      <c r="E208" s="172" t="s">
        <v>305</v>
      </c>
      <c r="F208" s="173" t="s">
        <v>306</v>
      </c>
      <c r="G208" s="174" t="s">
        <v>261</v>
      </c>
      <c r="H208" s="175">
        <v>3</v>
      </c>
      <c r="I208" s="176"/>
      <c r="J208" s="177">
        <f t="shared" si="10"/>
        <v>0</v>
      </c>
      <c r="K208" s="178"/>
      <c r="L208" s="179"/>
      <c r="M208" s="180" t="s">
        <v>1</v>
      </c>
      <c r="N208" s="181" t="s">
        <v>40</v>
      </c>
      <c r="P208" s="152">
        <f t="shared" si="11"/>
        <v>0</v>
      </c>
      <c r="Q208" s="152">
        <v>1.89E-3</v>
      </c>
      <c r="R208" s="152">
        <f t="shared" si="12"/>
        <v>5.6699999999999997E-3</v>
      </c>
      <c r="S208" s="152">
        <v>0</v>
      </c>
      <c r="T208" s="153">
        <f t="shared" si="13"/>
        <v>0</v>
      </c>
      <c r="AR208" s="154" t="s">
        <v>151</v>
      </c>
      <c r="AT208" s="154" t="s">
        <v>201</v>
      </c>
      <c r="AU208" s="154" t="s">
        <v>89</v>
      </c>
      <c r="AY208" s="15" t="s">
        <v>131</v>
      </c>
      <c r="BE208" s="155">
        <f t="shared" si="14"/>
        <v>0</v>
      </c>
      <c r="BF208" s="155">
        <f t="shared" si="15"/>
        <v>0</v>
      </c>
      <c r="BG208" s="155">
        <f t="shared" si="16"/>
        <v>0</v>
      </c>
      <c r="BH208" s="155">
        <f t="shared" si="17"/>
        <v>0</v>
      </c>
      <c r="BI208" s="155">
        <f t="shared" si="18"/>
        <v>0</v>
      </c>
      <c r="BJ208" s="15" t="s">
        <v>89</v>
      </c>
      <c r="BK208" s="155">
        <f t="shared" si="19"/>
        <v>0</v>
      </c>
      <c r="BL208" s="15" t="s">
        <v>137</v>
      </c>
      <c r="BM208" s="154" t="s">
        <v>307</v>
      </c>
    </row>
    <row r="209" spans="2:65" s="1" customFormat="1" ht="24.15" customHeight="1">
      <c r="B209" s="141"/>
      <c r="C209" s="142" t="s">
        <v>229</v>
      </c>
      <c r="D209" s="142" t="s">
        <v>133</v>
      </c>
      <c r="E209" s="143" t="s">
        <v>308</v>
      </c>
      <c r="F209" s="144" t="s">
        <v>309</v>
      </c>
      <c r="G209" s="145" t="s">
        <v>235</v>
      </c>
      <c r="H209" s="146">
        <v>1.5</v>
      </c>
      <c r="I209" s="147"/>
      <c r="J209" s="148">
        <f t="shared" si="10"/>
        <v>0</v>
      </c>
      <c r="K209" s="149"/>
      <c r="L209" s="30"/>
      <c r="M209" s="150" t="s">
        <v>1</v>
      </c>
      <c r="N209" s="151" t="s">
        <v>40</v>
      </c>
      <c r="P209" s="152">
        <f t="shared" si="11"/>
        <v>0</v>
      </c>
      <c r="Q209" s="152">
        <v>7.9999999999999996E-6</v>
      </c>
      <c r="R209" s="152">
        <f t="shared" si="12"/>
        <v>1.2E-5</v>
      </c>
      <c r="S209" s="152">
        <v>0</v>
      </c>
      <c r="T209" s="153">
        <f t="shared" si="13"/>
        <v>0</v>
      </c>
      <c r="AR209" s="154" t="s">
        <v>137</v>
      </c>
      <c r="AT209" s="154" t="s">
        <v>133</v>
      </c>
      <c r="AU209" s="154" t="s">
        <v>89</v>
      </c>
      <c r="AY209" s="15" t="s">
        <v>131</v>
      </c>
      <c r="BE209" s="155">
        <f t="shared" si="14"/>
        <v>0</v>
      </c>
      <c r="BF209" s="155">
        <f t="shared" si="15"/>
        <v>0</v>
      </c>
      <c r="BG209" s="155">
        <f t="shared" si="16"/>
        <v>0</v>
      </c>
      <c r="BH209" s="155">
        <f t="shared" si="17"/>
        <v>0</v>
      </c>
      <c r="BI209" s="155">
        <f t="shared" si="18"/>
        <v>0</v>
      </c>
      <c r="BJ209" s="15" t="s">
        <v>89</v>
      </c>
      <c r="BK209" s="155">
        <f t="shared" si="19"/>
        <v>0</v>
      </c>
      <c r="BL209" s="15" t="s">
        <v>137</v>
      </c>
      <c r="BM209" s="154" t="s">
        <v>310</v>
      </c>
    </row>
    <row r="210" spans="2:65" s="1" customFormat="1" ht="33" customHeight="1">
      <c r="B210" s="141"/>
      <c r="C210" s="171" t="s">
        <v>311</v>
      </c>
      <c r="D210" s="171" t="s">
        <v>201</v>
      </c>
      <c r="E210" s="172" t="s">
        <v>312</v>
      </c>
      <c r="F210" s="173" t="s">
        <v>313</v>
      </c>
      <c r="G210" s="174" t="s">
        <v>261</v>
      </c>
      <c r="H210" s="175">
        <v>0.30599999999999999</v>
      </c>
      <c r="I210" s="176"/>
      <c r="J210" s="177">
        <f t="shared" si="10"/>
        <v>0</v>
      </c>
      <c r="K210" s="178"/>
      <c r="L210" s="179"/>
      <c r="M210" s="180" t="s">
        <v>1</v>
      </c>
      <c r="N210" s="181" t="s">
        <v>40</v>
      </c>
      <c r="P210" s="152">
        <f t="shared" si="11"/>
        <v>0</v>
      </c>
      <c r="Q210" s="152">
        <v>6.0899999999999999E-3</v>
      </c>
      <c r="R210" s="152">
        <f t="shared" si="12"/>
        <v>1.8635399999999999E-3</v>
      </c>
      <c r="S210" s="152">
        <v>0</v>
      </c>
      <c r="T210" s="153">
        <f t="shared" si="13"/>
        <v>0</v>
      </c>
      <c r="AR210" s="154" t="s">
        <v>151</v>
      </c>
      <c r="AT210" s="154" t="s">
        <v>201</v>
      </c>
      <c r="AU210" s="154" t="s">
        <v>89</v>
      </c>
      <c r="AY210" s="15" t="s">
        <v>131</v>
      </c>
      <c r="BE210" s="155">
        <f t="shared" si="14"/>
        <v>0</v>
      </c>
      <c r="BF210" s="155">
        <f t="shared" si="15"/>
        <v>0</v>
      </c>
      <c r="BG210" s="155">
        <f t="shared" si="16"/>
        <v>0</v>
      </c>
      <c r="BH210" s="155">
        <f t="shared" si="17"/>
        <v>0</v>
      </c>
      <c r="BI210" s="155">
        <f t="shared" si="18"/>
        <v>0</v>
      </c>
      <c r="BJ210" s="15" t="s">
        <v>89</v>
      </c>
      <c r="BK210" s="155">
        <f t="shared" si="19"/>
        <v>0</v>
      </c>
      <c r="BL210" s="15" t="s">
        <v>137</v>
      </c>
      <c r="BM210" s="154" t="s">
        <v>314</v>
      </c>
    </row>
    <row r="211" spans="2:65" s="12" customFormat="1" ht="10.199999999999999">
      <c r="B211" s="156"/>
      <c r="D211" s="157" t="s">
        <v>141</v>
      </c>
      <c r="E211" s="158" t="s">
        <v>1</v>
      </c>
      <c r="F211" s="159" t="s">
        <v>315</v>
      </c>
      <c r="H211" s="160">
        <v>0.30599999999999999</v>
      </c>
      <c r="I211" s="161"/>
      <c r="L211" s="156"/>
      <c r="M211" s="162"/>
      <c r="T211" s="163"/>
      <c r="AT211" s="158" t="s">
        <v>141</v>
      </c>
      <c r="AU211" s="158" t="s">
        <v>89</v>
      </c>
      <c r="AV211" s="12" t="s">
        <v>89</v>
      </c>
      <c r="AW211" s="12" t="s">
        <v>31</v>
      </c>
      <c r="AX211" s="12" t="s">
        <v>74</v>
      </c>
      <c r="AY211" s="158" t="s">
        <v>131</v>
      </c>
    </row>
    <row r="212" spans="2:65" s="13" customFormat="1" ht="10.199999999999999">
      <c r="B212" s="164"/>
      <c r="D212" s="157" t="s">
        <v>141</v>
      </c>
      <c r="E212" s="165" t="s">
        <v>1</v>
      </c>
      <c r="F212" s="166" t="s">
        <v>143</v>
      </c>
      <c r="H212" s="167">
        <v>0.30599999999999999</v>
      </c>
      <c r="I212" s="168"/>
      <c r="L212" s="164"/>
      <c r="M212" s="169"/>
      <c r="T212" s="170"/>
      <c r="AT212" s="165" t="s">
        <v>141</v>
      </c>
      <c r="AU212" s="165" t="s">
        <v>89</v>
      </c>
      <c r="AV212" s="13" t="s">
        <v>137</v>
      </c>
      <c r="AW212" s="13" t="s">
        <v>31</v>
      </c>
      <c r="AX212" s="13" t="s">
        <v>79</v>
      </c>
      <c r="AY212" s="165" t="s">
        <v>131</v>
      </c>
    </row>
    <row r="213" spans="2:65" s="11" customFormat="1" ht="22.8" customHeight="1">
      <c r="B213" s="129"/>
      <c r="D213" s="130" t="s">
        <v>73</v>
      </c>
      <c r="E213" s="139" t="s">
        <v>170</v>
      </c>
      <c r="F213" s="139" t="s">
        <v>316</v>
      </c>
      <c r="I213" s="132"/>
      <c r="J213" s="140">
        <f>BK213</f>
        <v>0</v>
      </c>
      <c r="L213" s="129"/>
      <c r="M213" s="134"/>
      <c r="P213" s="135">
        <f>SUM(P214:P218)</f>
        <v>0</v>
      </c>
      <c r="R213" s="135">
        <f>SUM(R214:R218)</f>
        <v>5.0000000000000001E-4</v>
      </c>
      <c r="T213" s="136">
        <f>SUM(T214:T218)</f>
        <v>0</v>
      </c>
      <c r="AR213" s="130" t="s">
        <v>79</v>
      </c>
      <c r="AT213" s="137" t="s">
        <v>73</v>
      </c>
      <c r="AU213" s="137" t="s">
        <v>79</v>
      </c>
      <c r="AY213" s="130" t="s">
        <v>131</v>
      </c>
      <c r="BK213" s="138">
        <f>SUM(BK214:BK218)</f>
        <v>0</v>
      </c>
    </row>
    <row r="214" spans="2:65" s="1" customFormat="1" ht="37.799999999999997" customHeight="1">
      <c r="B214" s="141"/>
      <c r="C214" s="142" t="s">
        <v>232</v>
      </c>
      <c r="D214" s="142" t="s">
        <v>133</v>
      </c>
      <c r="E214" s="143" t="s">
        <v>317</v>
      </c>
      <c r="F214" s="144" t="s">
        <v>318</v>
      </c>
      <c r="G214" s="145" t="s">
        <v>261</v>
      </c>
      <c r="H214" s="146">
        <v>2</v>
      </c>
      <c r="I214" s="147"/>
      <c r="J214" s="148">
        <f>ROUND(I214*H214,2)</f>
        <v>0</v>
      </c>
      <c r="K214" s="149"/>
      <c r="L214" s="30"/>
      <c r="M214" s="150" t="s">
        <v>1</v>
      </c>
      <c r="N214" s="151" t="s">
        <v>40</v>
      </c>
      <c r="P214" s="152">
        <f>O214*H214</f>
        <v>0</v>
      </c>
      <c r="Q214" s="152">
        <v>2.5000000000000001E-4</v>
      </c>
      <c r="R214" s="152">
        <f>Q214*H214</f>
        <v>5.0000000000000001E-4</v>
      </c>
      <c r="S214" s="152">
        <v>0</v>
      </c>
      <c r="T214" s="153">
        <f>S214*H214</f>
        <v>0</v>
      </c>
      <c r="AR214" s="154" t="s">
        <v>137</v>
      </c>
      <c r="AT214" s="154" t="s">
        <v>133</v>
      </c>
      <c r="AU214" s="154" t="s">
        <v>89</v>
      </c>
      <c r="AY214" s="15" t="s">
        <v>131</v>
      </c>
      <c r="BE214" s="155">
        <f>IF(N214="základná",J214,0)</f>
        <v>0</v>
      </c>
      <c r="BF214" s="155">
        <f>IF(N214="znížená",J214,0)</f>
        <v>0</v>
      </c>
      <c r="BG214" s="155">
        <f>IF(N214="zákl. prenesená",J214,0)</f>
        <v>0</v>
      </c>
      <c r="BH214" s="155">
        <f>IF(N214="zníž. prenesená",J214,0)</f>
        <v>0</v>
      </c>
      <c r="BI214" s="155">
        <f>IF(N214="nulová",J214,0)</f>
        <v>0</v>
      </c>
      <c r="BJ214" s="15" t="s">
        <v>89</v>
      </c>
      <c r="BK214" s="155">
        <f>ROUND(I214*H214,2)</f>
        <v>0</v>
      </c>
      <c r="BL214" s="15" t="s">
        <v>137</v>
      </c>
      <c r="BM214" s="154" t="s">
        <v>319</v>
      </c>
    </row>
    <row r="215" spans="2:65" s="1" customFormat="1" ht="21.75" customHeight="1">
      <c r="B215" s="141"/>
      <c r="C215" s="171" t="s">
        <v>320</v>
      </c>
      <c r="D215" s="171" t="s">
        <v>201</v>
      </c>
      <c r="E215" s="172" t="s">
        <v>321</v>
      </c>
      <c r="F215" s="173" t="s">
        <v>322</v>
      </c>
      <c r="G215" s="174" t="s">
        <v>261</v>
      </c>
      <c r="H215" s="175">
        <v>1</v>
      </c>
      <c r="I215" s="176"/>
      <c r="J215" s="177">
        <f>ROUND(I215*H215,2)</f>
        <v>0</v>
      </c>
      <c r="K215" s="178"/>
      <c r="L215" s="179"/>
      <c r="M215" s="180" t="s">
        <v>1</v>
      </c>
      <c r="N215" s="181" t="s">
        <v>40</v>
      </c>
      <c r="P215" s="152">
        <f>O215*H215</f>
        <v>0</v>
      </c>
      <c r="Q215" s="152">
        <v>0</v>
      </c>
      <c r="R215" s="152">
        <f>Q215*H215</f>
        <v>0</v>
      </c>
      <c r="S215" s="152">
        <v>0</v>
      </c>
      <c r="T215" s="153">
        <f>S215*H215</f>
        <v>0</v>
      </c>
      <c r="AR215" s="154" t="s">
        <v>151</v>
      </c>
      <c r="AT215" s="154" t="s">
        <v>201</v>
      </c>
      <c r="AU215" s="154" t="s">
        <v>89</v>
      </c>
      <c r="AY215" s="15" t="s">
        <v>131</v>
      </c>
      <c r="BE215" s="155">
        <f>IF(N215="základná",J215,0)</f>
        <v>0</v>
      </c>
      <c r="BF215" s="155">
        <f>IF(N215="znížená",J215,0)</f>
        <v>0</v>
      </c>
      <c r="BG215" s="155">
        <f>IF(N215="zákl. prenesená",J215,0)</f>
        <v>0</v>
      </c>
      <c r="BH215" s="155">
        <f>IF(N215="zníž. prenesená",J215,0)</f>
        <v>0</v>
      </c>
      <c r="BI215" s="155">
        <f>IF(N215="nulová",J215,0)</f>
        <v>0</v>
      </c>
      <c r="BJ215" s="15" t="s">
        <v>89</v>
      </c>
      <c r="BK215" s="155">
        <f>ROUND(I215*H215,2)</f>
        <v>0</v>
      </c>
      <c r="BL215" s="15" t="s">
        <v>137</v>
      </c>
      <c r="BM215" s="154" t="s">
        <v>323</v>
      </c>
    </row>
    <row r="216" spans="2:65" s="1" customFormat="1" ht="24.15" customHeight="1">
      <c r="B216" s="141"/>
      <c r="C216" s="171" t="s">
        <v>236</v>
      </c>
      <c r="D216" s="171" t="s">
        <v>201</v>
      </c>
      <c r="E216" s="172" t="s">
        <v>324</v>
      </c>
      <c r="F216" s="173" t="s">
        <v>325</v>
      </c>
      <c r="G216" s="174" t="s">
        <v>261</v>
      </c>
      <c r="H216" s="175">
        <v>2</v>
      </c>
      <c r="I216" s="176"/>
      <c r="J216" s="177">
        <f>ROUND(I216*H216,2)</f>
        <v>0</v>
      </c>
      <c r="K216" s="178"/>
      <c r="L216" s="179"/>
      <c r="M216" s="180" t="s">
        <v>1</v>
      </c>
      <c r="N216" s="181" t="s">
        <v>40</v>
      </c>
      <c r="P216" s="152">
        <f>O216*H216</f>
        <v>0</v>
      </c>
      <c r="Q216" s="152">
        <v>0</v>
      </c>
      <c r="R216" s="152">
        <f>Q216*H216</f>
        <v>0</v>
      </c>
      <c r="S216" s="152">
        <v>0</v>
      </c>
      <c r="T216" s="153">
        <f>S216*H216</f>
        <v>0</v>
      </c>
      <c r="AR216" s="154" t="s">
        <v>151</v>
      </c>
      <c r="AT216" s="154" t="s">
        <v>201</v>
      </c>
      <c r="AU216" s="154" t="s">
        <v>89</v>
      </c>
      <c r="AY216" s="15" t="s">
        <v>131</v>
      </c>
      <c r="BE216" s="155">
        <f>IF(N216="základná",J216,0)</f>
        <v>0</v>
      </c>
      <c r="BF216" s="155">
        <f>IF(N216="znížená",J216,0)</f>
        <v>0</v>
      </c>
      <c r="BG216" s="155">
        <f>IF(N216="zákl. prenesená",J216,0)</f>
        <v>0</v>
      </c>
      <c r="BH216" s="155">
        <f>IF(N216="zníž. prenesená",J216,0)</f>
        <v>0</v>
      </c>
      <c r="BI216" s="155">
        <f>IF(N216="nulová",J216,0)</f>
        <v>0</v>
      </c>
      <c r="BJ216" s="15" t="s">
        <v>89</v>
      </c>
      <c r="BK216" s="155">
        <f>ROUND(I216*H216,2)</f>
        <v>0</v>
      </c>
      <c r="BL216" s="15" t="s">
        <v>137</v>
      </c>
      <c r="BM216" s="154" t="s">
        <v>326</v>
      </c>
    </row>
    <row r="217" spans="2:65" s="1" customFormat="1" ht="24.15" customHeight="1">
      <c r="B217" s="141"/>
      <c r="C217" s="171" t="s">
        <v>327</v>
      </c>
      <c r="D217" s="171" t="s">
        <v>201</v>
      </c>
      <c r="E217" s="172" t="s">
        <v>328</v>
      </c>
      <c r="F217" s="173" t="s">
        <v>329</v>
      </c>
      <c r="G217" s="174" t="s">
        <v>261</v>
      </c>
      <c r="H217" s="175">
        <v>2</v>
      </c>
      <c r="I217" s="176"/>
      <c r="J217" s="177">
        <f>ROUND(I217*H217,2)</f>
        <v>0</v>
      </c>
      <c r="K217" s="178"/>
      <c r="L217" s="179"/>
      <c r="M217" s="180" t="s">
        <v>1</v>
      </c>
      <c r="N217" s="181" t="s">
        <v>40</v>
      </c>
      <c r="P217" s="152">
        <f>O217*H217</f>
        <v>0</v>
      </c>
      <c r="Q217" s="152">
        <v>0</v>
      </c>
      <c r="R217" s="152">
        <f>Q217*H217</f>
        <v>0</v>
      </c>
      <c r="S217" s="152">
        <v>0</v>
      </c>
      <c r="T217" s="153">
        <f>S217*H217</f>
        <v>0</v>
      </c>
      <c r="AR217" s="154" t="s">
        <v>151</v>
      </c>
      <c r="AT217" s="154" t="s">
        <v>201</v>
      </c>
      <c r="AU217" s="154" t="s">
        <v>89</v>
      </c>
      <c r="AY217" s="15" t="s">
        <v>131</v>
      </c>
      <c r="BE217" s="155">
        <f>IF(N217="základná",J217,0)</f>
        <v>0</v>
      </c>
      <c r="BF217" s="155">
        <f>IF(N217="znížená",J217,0)</f>
        <v>0</v>
      </c>
      <c r="BG217" s="155">
        <f>IF(N217="zákl. prenesená",J217,0)</f>
        <v>0</v>
      </c>
      <c r="BH217" s="155">
        <f>IF(N217="zníž. prenesená",J217,0)</f>
        <v>0</v>
      </c>
      <c r="BI217" s="155">
        <f>IF(N217="nulová",J217,0)</f>
        <v>0</v>
      </c>
      <c r="BJ217" s="15" t="s">
        <v>89</v>
      </c>
      <c r="BK217" s="155">
        <f>ROUND(I217*H217,2)</f>
        <v>0</v>
      </c>
      <c r="BL217" s="15" t="s">
        <v>137</v>
      </c>
      <c r="BM217" s="154" t="s">
        <v>330</v>
      </c>
    </row>
    <row r="218" spans="2:65" s="1" customFormat="1" ht="16.5" customHeight="1">
      <c r="B218" s="141"/>
      <c r="C218" s="171" t="s">
        <v>240</v>
      </c>
      <c r="D218" s="171" t="s">
        <v>201</v>
      </c>
      <c r="E218" s="172" t="s">
        <v>331</v>
      </c>
      <c r="F218" s="173" t="s">
        <v>332</v>
      </c>
      <c r="G218" s="174" t="s">
        <v>261</v>
      </c>
      <c r="H218" s="175">
        <v>4</v>
      </c>
      <c r="I218" s="176"/>
      <c r="J218" s="177">
        <f>ROUND(I218*H218,2)</f>
        <v>0</v>
      </c>
      <c r="K218" s="178"/>
      <c r="L218" s="179"/>
      <c r="M218" s="180" t="s">
        <v>1</v>
      </c>
      <c r="N218" s="181" t="s">
        <v>40</v>
      </c>
      <c r="P218" s="152">
        <f>O218*H218</f>
        <v>0</v>
      </c>
      <c r="Q218" s="152">
        <v>0</v>
      </c>
      <c r="R218" s="152">
        <f>Q218*H218</f>
        <v>0</v>
      </c>
      <c r="S218" s="152">
        <v>0</v>
      </c>
      <c r="T218" s="153">
        <f>S218*H218</f>
        <v>0</v>
      </c>
      <c r="AR218" s="154" t="s">
        <v>151</v>
      </c>
      <c r="AT218" s="154" t="s">
        <v>201</v>
      </c>
      <c r="AU218" s="154" t="s">
        <v>89</v>
      </c>
      <c r="AY218" s="15" t="s">
        <v>131</v>
      </c>
      <c r="BE218" s="155">
        <f>IF(N218="základná",J218,0)</f>
        <v>0</v>
      </c>
      <c r="BF218" s="155">
        <f>IF(N218="znížená",J218,0)</f>
        <v>0</v>
      </c>
      <c r="BG218" s="155">
        <f>IF(N218="zákl. prenesená",J218,0)</f>
        <v>0</v>
      </c>
      <c r="BH218" s="155">
        <f>IF(N218="zníž. prenesená",J218,0)</f>
        <v>0</v>
      </c>
      <c r="BI218" s="155">
        <f>IF(N218="nulová",J218,0)</f>
        <v>0</v>
      </c>
      <c r="BJ218" s="15" t="s">
        <v>89</v>
      </c>
      <c r="BK218" s="155">
        <f>ROUND(I218*H218,2)</f>
        <v>0</v>
      </c>
      <c r="BL218" s="15" t="s">
        <v>137</v>
      </c>
      <c r="BM218" s="154" t="s">
        <v>333</v>
      </c>
    </row>
    <row r="219" spans="2:65" s="11" customFormat="1" ht="22.8" customHeight="1">
      <c r="B219" s="129"/>
      <c r="D219" s="130" t="s">
        <v>73</v>
      </c>
      <c r="E219" s="139" t="s">
        <v>334</v>
      </c>
      <c r="F219" s="139" t="s">
        <v>335</v>
      </c>
      <c r="I219" s="132"/>
      <c r="J219" s="140">
        <f>BK219</f>
        <v>0</v>
      </c>
      <c r="L219" s="129"/>
      <c r="M219" s="134"/>
      <c r="P219" s="135">
        <f>SUM(P220:P227)</f>
        <v>0</v>
      </c>
      <c r="R219" s="135">
        <f>SUM(R220:R227)</f>
        <v>2.0332968</v>
      </c>
      <c r="T219" s="136">
        <f>SUM(T220:T227)</f>
        <v>0</v>
      </c>
      <c r="AR219" s="130" t="s">
        <v>79</v>
      </c>
      <c r="AT219" s="137" t="s">
        <v>73</v>
      </c>
      <c r="AU219" s="137" t="s">
        <v>79</v>
      </c>
      <c r="AY219" s="130" t="s">
        <v>131</v>
      </c>
      <c r="BK219" s="138">
        <f>SUM(BK220:BK227)</f>
        <v>0</v>
      </c>
    </row>
    <row r="220" spans="2:65" s="1" customFormat="1" ht="37.799999999999997" customHeight="1">
      <c r="B220" s="141"/>
      <c r="C220" s="142" t="s">
        <v>336</v>
      </c>
      <c r="D220" s="142" t="s">
        <v>133</v>
      </c>
      <c r="E220" s="143" t="s">
        <v>256</v>
      </c>
      <c r="F220" s="144" t="s">
        <v>257</v>
      </c>
      <c r="G220" s="145" t="s">
        <v>235</v>
      </c>
      <c r="H220" s="146">
        <v>20.5</v>
      </c>
      <c r="I220" s="147"/>
      <c r="J220" s="148">
        <f>ROUND(I220*H220,2)</f>
        <v>0</v>
      </c>
      <c r="K220" s="149"/>
      <c r="L220" s="30"/>
      <c r="M220" s="150" t="s">
        <v>1</v>
      </c>
      <c r="N220" s="151" t="s">
        <v>40</v>
      </c>
      <c r="P220" s="152">
        <f>O220*H220</f>
        <v>0</v>
      </c>
      <c r="Q220" s="152">
        <v>9.8529599999999995E-2</v>
      </c>
      <c r="R220" s="152">
        <f>Q220*H220</f>
        <v>2.0198567999999999</v>
      </c>
      <c r="S220" s="152">
        <v>0</v>
      </c>
      <c r="T220" s="153">
        <f>S220*H220</f>
        <v>0</v>
      </c>
      <c r="AR220" s="154" t="s">
        <v>137</v>
      </c>
      <c r="AT220" s="154" t="s">
        <v>133</v>
      </c>
      <c r="AU220" s="154" t="s">
        <v>89</v>
      </c>
      <c r="AY220" s="15" t="s">
        <v>131</v>
      </c>
      <c r="BE220" s="155">
        <f>IF(N220="základná",J220,0)</f>
        <v>0</v>
      </c>
      <c r="BF220" s="155">
        <f>IF(N220="znížená",J220,0)</f>
        <v>0</v>
      </c>
      <c r="BG220" s="155">
        <f>IF(N220="zákl. prenesená",J220,0)</f>
        <v>0</v>
      </c>
      <c r="BH220" s="155">
        <f>IF(N220="zníž. prenesená",J220,0)</f>
        <v>0</v>
      </c>
      <c r="BI220" s="155">
        <f>IF(N220="nulová",J220,0)</f>
        <v>0</v>
      </c>
      <c r="BJ220" s="15" t="s">
        <v>89</v>
      </c>
      <c r="BK220" s="155">
        <f>ROUND(I220*H220,2)</f>
        <v>0</v>
      </c>
      <c r="BL220" s="15" t="s">
        <v>137</v>
      </c>
      <c r="BM220" s="154" t="s">
        <v>337</v>
      </c>
    </row>
    <row r="221" spans="2:65" s="1" customFormat="1" ht="21.75" customHeight="1">
      <c r="B221" s="141"/>
      <c r="C221" s="171" t="s">
        <v>244</v>
      </c>
      <c r="D221" s="171" t="s">
        <v>201</v>
      </c>
      <c r="E221" s="172" t="s">
        <v>338</v>
      </c>
      <c r="F221" s="173" t="s">
        <v>339</v>
      </c>
      <c r="G221" s="174" t="s">
        <v>261</v>
      </c>
      <c r="H221" s="175">
        <v>16</v>
      </c>
      <c r="I221" s="176"/>
      <c r="J221" s="177">
        <f>ROUND(I221*H221,2)</f>
        <v>0</v>
      </c>
      <c r="K221" s="178"/>
      <c r="L221" s="179"/>
      <c r="M221" s="180" t="s">
        <v>1</v>
      </c>
      <c r="N221" s="181" t="s">
        <v>40</v>
      </c>
      <c r="P221" s="152">
        <f>O221*H221</f>
        <v>0</v>
      </c>
      <c r="Q221" s="152">
        <v>0</v>
      </c>
      <c r="R221" s="152">
        <f>Q221*H221</f>
        <v>0</v>
      </c>
      <c r="S221" s="152">
        <v>0</v>
      </c>
      <c r="T221" s="153">
        <f>S221*H221</f>
        <v>0</v>
      </c>
      <c r="AR221" s="154" t="s">
        <v>151</v>
      </c>
      <c r="AT221" s="154" t="s">
        <v>201</v>
      </c>
      <c r="AU221" s="154" t="s">
        <v>89</v>
      </c>
      <c r="AY221" s="15" t="s">
        <v>131</v>
      </c>
      <c r="BE221" s="155">
        <f>IF(N221="základná",J221,0)</f>
        <v>0</v>
      </c>
      <c r="BF221" s="155">
        <f>IF(N221="znížená",J221,0)</f>
        <v>0</v>
      </c>
      <c r="BG221" s="155">
        <f>IF(N221="zákl. prenesená",J221,0)</f>
        <v>0</v>
      </c>
      <c r="BH221" s="155">
        <f>IF(N221="zníž. prenesená",J221,0)</f>
        <v>0</v>
      </c>
      <c r="BI221" s="155">
        <f>IF(N221="nulová",J221,0)</f>
        <v>0</v>
      </c>
      <c r="BJ221" s="15" t="s">
        <v>89</v>
      </c>
      <c r="BK221" s="155">
        <f>ROUND(I221*H221,2)</f>
        <v>0</v>
      </c>
      <c r="BL221" s="15" t="s">
        <v>137</v>
      </c>
      <c r="BM221" s="154" t="s">
        <v>340</v>
      </c>
    </row>
    <row r="222" spans="2:65" s="1" customFormat="1" ht="21.75" customHeight="1">
      <c r="B222" s="141"/>
      <c r="C222" s="171" t="s">
        <v>341</v>
      </c>
      <c r="D222" s="171" t="s">
        <v>201</v>
      </c>
      <c r="E222" s="172" t="s">
        <v>342</v>
      </c>
      <c r="F222" s="173" t="s">
        <v>343</v>
      </c>
      <c r="G222" s="174" t="s">
        <v>261</v>
      </c>
      <c r="H222" s="175">
        <v>4</v>
      </c>
      <c r="I222" s="176"/>
      <c r="J222" s="177">
        <f>ROUND(I222*H222,2)</f>
        <v>0</v>
      </c>
      <c r="K222" s="178"/>
      <c r="L222" s="179"/>
      <c r="M222" s="180" t="s">
        <v>1</v>
      </c>
      <c r="N222" s="181" t="s">
        <v>40</v>
      </c>
      <c r="P222" s="152">
        <f>O222*H222</f>
        <v>0</v>
      </c>
      <c r="Q222" s="152">
        <v>0</v>
      </c>
      <c r="R222" s="152">
        <f>Q222*H222</f>
        <v>0</v>
      </c>
      <c r="S222" s="152">
        <v>0</v>
      </c>
      <c r="T222" s="153">
        <f>S222*H222</f>
        <v>0</v>
      </c>
      <c r="AR222" s="154" t="s">
        <v>151</v>
      </c>
      <c r="AT222" s="154" t="s">
        <v>201</v>
      </c>
      <c r="AU222" s="154" t="s">
        <v>89</v>
      </c>
      <c r="AY222" s="15" t="s">
        <v>131</v>
      </c>
      <c r="BE222" s="155">
        <f>IF(N222="základná",J222,0)</f>
        <v>0</v>
      </c>
      <c r="BF222" s="155">
        <f>IF(N222="znížená",J222,0)</f>
        <v>0</v>
      </c>
      <c r="BG222" s="155">
        <f>IF(N222="zákl. prenesená",J222,0)</f>
        <v>0</v>
      </c>
      <c r="BH222" s="155">
        <f>IF(N222="zníž. prenesená",J222,0)</f>
        <v>0</v>
      </c>
      <c r="BI222" s="155">
        <f>IF(N222="nulová",J222,0)</f>
        <v>0</v>
      </c>
      <c r="BJ222" s="15" t="s">
        <v>89</v>
      </c>
      <c r="BK222" s="155">
        <f>ROUND(I222*H222,2)</f>
        <v>0</v>
      </c>
      <c r="BL222" s="15" t="s">
        <v>137</v>
      </c>
      <c r="BM222" s="154" t="s">
        <v>344</v>
      </c>
    </row>
    <row r="223" spans="2:65" s="1" customFormat="1" ht="21.75" customHeight="1">
      <c r="B223" s="141"/>
      <c r="C223" s="171" t="s">
        <v>247</v>
      </c>
      <c r="D223" s="171" t="s">
        <v>201</v>
      </c>
      <c r="E223" s="172" t="s">
        <v>345</v>
      </c>
      <c r="F223" s="173" t="s">
        <v>346</v>
      </c>
      <c r="G223" s="174" t="s">
        <v>261</v>
      </c>
      <c r="H223" s="175">
        <v>4</v>
      </c>
      <c r="I223" s="176"/>
      <c r="J223" s="177">
        <f>ROUND(I223*H223,2)</f>
        <v>0</v>
      </c>
      <c r="K223" s="178"/>
      <c r="L223" s="179"/>
      <c r="M223" s="180" t="s">
        <v>1</v>
      </c>
      <c r="N223" s="181" t="s">
        <v>40</v>
      </c>
      <c r="P223" s="152">
        <f>O223*H223</f>
        <v>0</v>
      </c>
      <c r="Q223" s="152">
        <v>0</v>
      </c>
      <c r="R223" s="152">
        <f>Q223*H223</f>
        <v>0</v>
      </c>
      <c r="S223" s="152">
        <v>0</v>
      </c>
      <c r="T223" s="153">
        <f>S223*H223</f>
        <v>0</v>
      </c>
      <c r="AR223" s="154" t="s">
        <v>151</v>
      </c>
      <c r="AT223" s="154" t="s">
        <v>201</v>
      </c>
      <c r="AU223" s="154" t="s">
        <v>89</v>
      </c>
      <c r="AY223" s="15" t="s">
        <v>131</v>
      </c>
      <c r="BE223" s="155">
        <f>IF(N223="základná",J223,0)</f>
        <v>0</v>
      </c>
      <c r="BF223" s="155">
        <f>IF(N223="znížená",J223,0)</f>
        <v>0</v>
      </c>
      <c r="BG223" s="155">
        <f>IF(N223="zákl. prenesená",J223,0)</f>
        <v>0</v>
      </c>
      <c r="BH223" s="155">
        <f>IF(N223="zníž. prenesená",J223,0)</f>
        <v>0</v>
      </c>
      <c r="BI223" s="155">
        <f>IF(N223="nulová",J223,0)</f>
        <v>0</v>
      </c>
      <c r="BJ223" s="15" t="s">
        <v>89</v>
      </c>
      <c r="BK223" s="155">
        <f>ROUND(I223*H223,2)</f>
        <v>0</v>
      </c>
      <c r="BL223" s="15" t="s">
        <v>137</v>
      </c>
      <c r="BM223" s="154" t="s">
        <v>347</v>
      </c>
    </row>
    <row r="224" spans="2:65" s="1" customFormat="1" ht="21.75" customHeight="1">
      <c r="B224" s="141"/>
      <c r="C224" s="171" t="s">
        <v>348</v>
      </c>
      <c r="D224" s="171" t="s">
        <v>201</v>
      </c>
      <c r="E224" s="172" t="s">
        <v>349</v>
      </c>
      <c r="F224" s="173" t="s">
        <v>350</v>
      </c>
      <c r="G224" s="174" t="s">
        <v>191</v>
      </c>
      <c r="H224" s="175">
        <v>13.44</v>
      </c>
      <c r="I224" s="176"/>
      <c r="J224" s="177">
        <f>ROUND(I224*H224,2)</f>
        <v>0</v>
      </c>
      <c r="K224" s="178"/>
      <c r="L224" s="179"/>
      <c r="M224" s="180" t="s">
        <v>1</v>
      </c>
      <c r="N224" s="181" t="s">
        <v>40</v>
      </c>
      <c r="P224" s="152">
        <f>O224*H224</f>
        <v>0</v>
      </c>
      <c r="Q224" s="152">
        <v>1E-3</v>
      </c>
      <c r="R224" s="152">
        <f>Q224*H224</f>
        <v>1.3440000000000001E-2</v>
      </c>
      <c r="S224" s="152">
        <v>0</v>
      </c>
      <c r="T224" s="153">
        <f>S224*H224</f>
        <v>0</v>
      </c>
      <c r="AR224" s="154" t="s">
        <v>151</v>
      </c>
      <c r="AT224" s="154" t="s">
        <v>201</v>
      </c>
      <c r="AU224" s="154" t="s">
        <v>89</v>
      </c>
      <c r="AY224" s="15" t="s">
        <v>131</v>
      </c>
      <c r="BE224" s="155">
        <f>IF(N224="základná",J224,0)</f>
        <v>0</v>
      </c>
      <c r="BF224" s="155">
        <f>IF(N224="znížená",J224,0)</f>
        <v>0</v>
      </c>
      <c r="BG224" s="155">
        <f>IF(N224="zákl. prenesená",J224,0)</f>
        <v>0</v>
      </c>
      <c r="BH224" s="155">
        <f>IF(N224="zníž. prenesená",J224,0)</f>
        <v>0</v>
      </c>
      <c r="BI224" s="155">
        <f>IF(N224="nulová",J224,0)</f>
        <v>0</v>
      </c>
      <c r="BJ224" s="15" t="s">
        <v>89</v>
      </c>
      <c r="BK224" s="155">
        <f>ROUND(I224*H224,2)</f>
        <v>0</v>
      </c>
      <c r="BL224" s="15" t="s">
        <v>137</v>
      </c>
      <c r="BM224" s="154" t="s">
        <v>351</v>
      </c>
    </row>
    <row r="225" spans="2:65" s="12" customFormat="1" ht="10.199999999999999">
      <c r="B225" s="156"/>
      <c r="D225" s="157" t="s">
        <v>141</v>
      </c>
      <c r="E225" s="158" t="s">
        <v>1</v>
      </c>
      <c r="F225" s="159" t="s">
        <v>352</v>
      </c>
      <c r="H225" s="160">
        <v>13.44</v>
      </c>
      <c r="I225" s="161"/>
      <c r="L225" s="156"/>
      <c r="M225" s="162"/>
      <c r="T225" s="163"/>
      <c r="AT225" s="158" t="s">
        <v>141</v>
      </c>
      <c r="AU225" s="158" t="s">
        <v>89</v>
      </c>
      <c r="AV225" s="12" t="s">
        <v>89</v>
      </c>
      <c r="AW225" s="12" t="s">
        <v>31</v>
      </c>
      <c r="AX225" s="12" t="s">
        <v>74</v>
      </c>
      <c r="AY225" s="158" t="s">
        <v>131</v>
      </c>
    </row>
    <row r="226" spans="2:65" s="13" customFormat="1" ht="10.199999999999999">
      <c r="B226" s="164"/>
      <c r="D226" s="157" t="s">
        <v>141</v>
      </c>
      <c r="E226" s="165" t="s">
        <v>1</v>
      </c>
      <c r="F226" s="166" t="s">
        <v>143</v>
      </c>
      <c r="H226" s="167">
        <v>13.44</v>
      </c>
      <c r="I226" s="168"/>
      <c r="L226" s="164"/>
      <c r="M226" s="169"/>
      <c r="T226" s="170"/>
      <c r="AT226" s="165" t="s">
        <v>141</v>
      </c>
      <c r="AU226" s="165" t="s">
        <v>89</v>
      </c>
      <c r="AV226" s="13" t="s">
        <v>137</v>
      </c>
      <c r="AW226" s="13" t="s">
        <v>31</v>
      </c>
      <c r="AX226" s="13" t="s">
        <v>79</v>
      </c>
      <c r="AY226" s="165" t="s">
        <v>131</v>
      </c>
    </row>
    <row r="227" spans="2:65" s="1" customFormat="1" ht="21.75" customHeight="1">
      <c r="B227" s="141"/>
      <c r="C227" s="171" t="s">
        <v>251</v>
      </c>
      <c r="D227" s="171" t="s">
        <v>201</v>
      </c>
      <c r="E227" s="172" t="s">
        <v>353</v>
      </c>
      <c r="F227" s="173" t="s">
        <v>354</v>
      </c>
      <c r="G227" s="174" t="s">
        <v>261</v>
      </c>
      <c r="H227" s="175">
        <v>1</v>
      </c>
      <c r="I227" s="176"/>
      <c r="J227" s="177">
        <f>ROUND(I227*H227,2)</f>
        <v>0</v>
      </c>
      <c r="K227" s="178"/>
      <c r="L227" s="179"/>
      <c r="M227" s="180" t="s">
        <v>1</v>
      </c>
      <c r="N227" s="181" t="s">
        <v>40</v>
      </c>
      <c r="P227" s="152">
        <f>O227*H227</f>
        <v>0</v>
      </c>
      <c r="Q227" s="152">
        <v>0</v>
      </c>
      <c r="R227" s="152">
        <f>Q227*H227</f>
        <v>0</v>
      </c>
      <c r="S227" s="152">
        <v>0</v>
      </c>
      <c r="T227" s="153">
        <f>S227*H227</f>
        <v>0</v>
      </c>
      <c r="AR227" s="154" t="s">
        <v>151</v>
      </c>
      <c r="AT227" s="154" t="s">
        <v>201</v>
      </c>
      <c r="AU227" s="154" t="s">
        <v>89</v>
      </c>
      <c r="AY227" s="15" t="s">
        <v>131</v>
      </c>
      <c r="BE227" s="155">
        <f>IF(N227="základná",J227,0)</f>
        <v>0</v>
      </c>
      <c r="BF227" s="155">
        <f>IF(N227="znížená",J227,0)</f>
        <v>0</v>
      </c>
      <c r="BG227" s="155">
        <f>IF(N227="zákl. prenesená",J227,0)</f>
        <v>0</v>
      </c>
      <c r="BH227" s="155">
        <f>IF(N227="zníž. prenesená",J227,0)</f>
        <v>0</v>
      </c>
      <c r="BI227" s="155">
        <f>IF(N227="nulová",J227,0)</f>
        <v>0</v>
      </c>
      <c r="BJ227" s="15" t="s">
        <v>89</v>
      </c>
      <c r="BK227" s="155">
        <f>ROUND(I227*H227,2)</f>
        <v>0</v>
      </c>
      <c r="BL227" s="15" t="s">
        <v>137</v>
      </c>
      <c r="BM227" s="154" t="s">
        <v>355</v>
      </c>
    </row>
    <row r="228" spans="2:65" s="11" customFormat="1" ht="22.8" customHeight="1">
      <c r="B228" s="129"/>
      <c r="D228" s="130" t="s">
        <v>73</v>
      </c>
      <c r="E228" s="139" t="s">
        <v>356</v>
      </c>
      <c r="F228" s="139" t="s">
        <v>357</v>
      </c>
      <c r="I228" s="132"/>
      <c r="J228" s="140">
        <f>BK228</f>
        <v>0</v>
      </c>
      <c r="L228" s="129"/>
      <c r="M228" s="134"/>
      <c r="P228" s="135">
        <f>SUM(P229:P232)</f>
        <v>0</v>
      </c>
      <c r="R228" s="135">
        <f>SUM(R229:R232)</f>
        <v>14.132358399999999</v>
      </c>
      <c r="T228" s="136">
        <f>SUM(T229:T232)</f>
        <v>0</v>
      </c>
      <c r="AR228" s="130" t="s">
        <v>79</v>
      </c>
      <c r="AT228" s="137" t="s">
        <v>73</v>
      </c>
      <c r="AU228" s="137" t="s">
        <v>79</v>
      </c>
      <c r="AY228" s="130" t="s">
        <v>131</v>
      </c>
      <c r="BK228" s="138">
        <f>SUM(BK229:BK232)</f>
        <v>0</v>
      </c>
    </row>
    <row r="229" spans="2:65" s="1" customFormat="1" ht="24.15" customHeight="1">
      <c r="B229" s="141"/>
      <c r="C229" s="142" t="s">
        <v>358</v>
      </c>
      <c r="D229" s="142" t="s">
        <v>133</v>
      </c>
      <c r="E229" s="143" t="s">
        <v>359</v>
      </c>
      <c r="F229" s="144" t="s">
        <v>360</v>
      </c>
      <c r="G229" s="145" t="s">
        <v>235</v>
      </c>
      <c r="H229" s="146">
        <v>68</v>
      </c>
      <c r="I229" s="147"/>
      <c r="J229" s="148">
        <f>ROUND(I229*H229,2)</f>
        <v>0</v>
      </c>
      <c r="K229" s="149"/>
      <c r="L229" s="30"/>
      <c r="M229" s="150" t="s">
        <v>1</v>
      </c>
      <c r="N229" s="151" t="s">
        <v>40</v>
      </c>
      <c r="P229" s="152">
        <f>O229*H229</f>
        <v>0</v>
      </c>
      <c r="Q229" s="152">
        <v>0.1272488</v>
      </c>
      <c r="R229" s="152">
        <f>Q229*H229</f>
        <v>8.652918399999999</v>
      </c>
      <c r="S229" s="152">
        <v>0</v>
      </c>
      <c r="T229" s="153">
        <f>S229*H229</f>
        <v>0</v>
      </c>
      <c r="AR229" s="154" t="s">
        <v>137</v>
      </c>
      <c r="AT229" s="154" t="s">
        <v>133</v>
      </c>
      <c r="AU229" s="154" t="s">
        <v>89</v>
      </c>
      <c r="AY229" s="15" t="s">
        <v>131</v>
      </c>
      <c r="BE229" s="155">
        <f>IF(N229="základná",J229,0)</f>
        <v>0</v>
      </c>
      <c r="BF229" s="155">
        <f>IF(N229="znížená",J229,0)</f>
        <v>0</v>
      </c>
      <c r="BG229" s="155">
        <f>IF(N229="zákl. prenesená",J229,0)</f>
        <v>0</v>
      </c>
      <c r="BH229" s="155">
        <f>IF(N229="zníž. prenesená",J229,0)</f>
        <v>0</v>
      </c>
      <c r="BI229" s="155">
        <f>IF(N229="nulová",J229,0)</f>
        <v>0</v>
      </c>
      <c r="BJ229" s="15" t="s">
        <v>89</v>
      </c>
      <c r="BK229" s="155">
        <f>ROUND(I229*H229,2)</f>
        <v>0</v>
      </c>
      <c r="BL229" s="15" t="s">
        <v>137</v>
      </c>
      <c r="BM229" s="154" t="s">
        <v>361</v>
      </c>
    </row>
    <row r="230" spans="2:65" s="1" customFormat="1" ht="24.15" customHeight="1">
      <c r="B230" s="141"/>
      <c r="C230" s="171" t="s">
        <v>254</v>
      </c>
      <c r="D230" s="171" t="s">
        <v>201</v>
      </c>
      <c r="E230" s="172" t="s">
        <v>362</v>
      </c>
      <c r="F230" s="173" t="s">
        <v>363</v>
      </c>
      <c r="G230" s="174" t="s">
        <v>261</v>
      </c>
      <c r="H230" s="175">
        <v>346.8</v>
      </c>
      <c r="I230" s="176"/>
      <c r="J230" s="177">
        <f>ROUND(I230*H230,2)</f>
        <v>0</v>
      </c>
      <c r="K230" s="178"/>
      <c r="L230" s="179"/>
      <c r="M230" s="180" t="s">
        <v>1</v>
      </c>
      <c r="N230" s="181" t="s">
        <v>40</v>
      </c>
      <c r="P230" s="152">
        <f>O230*H230</f>
        <v>0</v>
      </c>
      <c r="Q230" s="152">
        <v>1.5800000000000002E-2</v>
      </c>
      <c r="R230" s="152">
        <f>Q230*H230</f>
        <v>5.4794400000000003</v>
      </c>
      <c r="S230" s="152">
        <v>0</v>
      </c>
      <c r="T230" s="153">
        <f>S230*H230</f>
        <v>0</v>
      </c>
      <c r="AR230" s="154" t="s">
        <v>151</v>
      </c>
      <c r="AT230" s="154" t="s">
        <v>201</v>
      </c>
      <c r="AU230" s="154" t="s">
        <v>89</v>
      </c>
      <c r="AY230" s="15" t="s">
        <v>131</v>
      </c>
      <c r="BE230" s="155">
        <f>IF(N230="základná",J230,0)</f>
        <v>0</v>
      </c>
      <c r="BF230" s="155">
        <f>IF(N230="znížená",J230,0)</f>
        <v>0</v>
      </c>
      <c r="BG230" s="155">
        <f>IF(N230="zákl. prenesená",J230,0)</f>
        <v>0</v>
      </c>
      <c r="BH230" s="155">
        <f>IF(N230="zníž. prenesená",J230,0)</f>
        <v>0</v>
      </c>
      <c r="BI230" s="155">
        <f>IF(N230="nulová",J230,0)</f>
        <v>0</v>
      </c>
      <c r="BJ230" s="15" t="s">
        <v>89</v>
      </c>
      <c r="BK230" s="155">
        <f>ROUND(I230*H230,2)</f>
        <v>0</v>
      </c>
      <c r="BL230" s="15" t="s">
        <v>137</v>
      </c>
      <c r="BM230" s="154" t="s">
        <v>364</v>
      </c>
    </row>
    <row r="231" spans="2:65" s="12" customFormat="1" ht="10.199999999999999">
      <c r="B231" s="156"/>
      <c r="D231" s="157" t="s">
        <v>141</v>
      </c>
      <c r="E231" s="158" t="s">
        <v>1</v>
      </c>
      <c r="F231" s="159" t="s">
        <v>365</v>
      </c>
      <c r="H231" s="160">
        <v>346.8</v>
      </c>
      <c r="I231" s="161"/>
      <c r="L231" s="156"/>
      <c r="M231" s="162"/>
      <c r="T231" s="163"/>
      <c r="AT231" s="158" t="s">
        <v>141</v>
      </c>
      <c r="AU231" s="158" t="s">
        <v>89</v>
      </c>
      <c r="AV231" s="12" t="s">
        <v>89</v>
      </c>
      <c r="AW231" s="12" t="s">
        <v>31</v>
      </c>
      <c r="AX231" s="12" t="s">
        <v>74</v>
      </c>
      <c r="AY231" s="158" t="s">
        <v>131</v>
      </c>
    </row>
    <row r="232" spans="2:65" s="13" customFormat="1" ht="10.199999999999999">
      <c r="B232" s="164"/>
      <c r="D232" s="157" t="s">
        <v>141</v>
      </c>
      <c r="E232" s="165" t="s">
        <v>1</v>
      </c>
      <c r="F232" s="166" t="s">
        <v>143</v>
      </c>
      <c r="H232" s="167">
        <v>346.8</v>
      </c>
      <c r="I232" s="168"/>
      <c r="L232" s="164"/>
      <c r="M232" s="169"/>
      <c r="T232" s="170"/>
      <c r="AT232" s="165" t="s">
        <v>141</v>
      </c>
      <c r="AU232" s="165" t="s">
        <v>89</v>
      </c>
      <c r="AV232" s="13" t="s">
        <v>137</v>
      </c>
      <c r="AW232" s="13" t="s">
        <v>31</v>
      </c>
      <c r="AX232" s="13" t="s">
        <v>79</v>
      </c>
      <c r="AY232" s="165" t="s">
        <v>131</v>
      </c>
    </row>
    <row r="233" spans="2:65" s="11" customFormat="1" ht="22.8" customHeight="1">
      <c r="B233" s="129"/>
      <c r="D233" s="130" t="s">
        <v>73</v>
      </c>
      <c r="E233" s="139" t="s">
        <v>366</v>
      </c>
      <c r="F233" s="139" t="s">
        <v>367</v>
      </c>
      <c r="I233" s="132"/>
      <c r="J233" s="140">
        <f>BK233</f>
        <v>0</v>
      </c>
      <c r="L233" s="129"/>
      <c r="M233" s="134"/>
      <c r="P233" s="135">
        <f>SUM(P234:P243)</f>
        <v>0</v>
      </c>
      <c r="R233" s="135">
        <f>SUM(R234:R243)</f>
        <v>0</v>
      </c>
      <c r="T233" s="136">
        <f>SUM(T234:T243)</f>
        <v>74.793899999999994</v>
      </c>
      <c r="AR233" s="130" t="s">
        <v>79</v>
      </c>
      <c r="AT233" s="137" t="s">
        <v>73</v>
      </c>
      <c r="AU233" s="137" t="s">
        <v>79</v>
      </c>
      <c r="AY233" s="130" t="s">
        <v>131</v>
      </c>
      <c r="BK233" s="138">
        <f>SUM(BK234:BK243)</f>
        <v>0</v>
      </c>
    </row>
    <row r="234" spans="2:65" s="1" customFormat="1" ht="24.15" customHeight="1">
      <c r="B234" s="141"/>
      <c r="C234" s="142" t="s">
        <v>368</v>
      </c>
      <c r="D234" s="142" t="s">
        <v>133</v>
      </c>
      <c r="E234" s="143" t="s">
        <v>369</v>
      </c>
      <c r="F234" s="144" t="s">
        <v>370</v>
      </c>
      <c r="G234" s="145" t="s">
        <v>136</v>
      </c>
      <c r="H234" s="146">
        <v>23.2</v>
      </c>
      <c r="I234" s="147"/>
      <c r="J234" s="148">
        <f>ROUND(I234*H234,2)</f>
        <v>0</v>
      </c>
      <c r="K234" s="149"/>
      <c r="L234" s="30"/>
      <c r="M234" s="150" t="s">
        <v>1</v>
      </c>
      <c r="N234" s="151" t="s">
        <v>40</v>
      </c>
      <c r="P234" s="152">
        <f>O234*H234</f>
        <v>0</v>
      </c>
      <c r="Q234" s="152">
        <v>0</v>
      </c>
      <c r="R234" s="152">
        <f>Q234*H234</f>
        <v>0</v>
      </c>
      <c r="S234" s="152">
        <v>0.25</v>
      </c>
      <c r="T234" s="153">
        <f>S234*H234</f>
        <v>5.8</v>
      </c>
      <c r="AR234" s="154" t="s">
        <v>137</v>
      </c>
      <c r="AT234" s="154" t="s">
        <v>133</v>
      </c>
      <c r="AU234" s="154" t="s">
        <v>89</v>
      </c>
      <c r="AY234" s="15" t="s">
        <v>131</v>
      </c>
      <c r="BE234" s="155">
        <f>IF(N234="základná",J234,0)</f>
        <v>0</v>
      </c>
      <c r="BF234" s="155">
        <f>IF(N234="znížená",J234,0)</f>
        <v>0</v>
      </c>
      <c r="BG234" s="155">
        <f>IF(N234="zákl. prenesená",J234,0)</f>
        <v>0</v>
      </c>
      <c r="BH234" s="155">
        <f>IF(N234="zníž. prenesená",J234,0)</f>
        <v>0</v>
      </c>
      <c r="BI234" s="155">
        <f>IF(N234="nulová",J234,0)</f>
        <v>0</v>
      </c>
      <c r="BJ234" s="15" t="s">
        <v>89</v>
      </c>
      <c r="BK234" s="155">
        <f>ROUND(I234*H234,2)</f>
        <v>0</v>
      </c>
      <c r="BL234" s="15" t="s">
        <v>137</v>
      </c>
      <c r="BM234" s="154" t="s">
        <v>371</v>
      </c>
    </row>
    <row r="235" spans="2:65" s="1" customFormat="1" ht="24.15" customHeight="1">
      <c r="B235" s="141"/>
      <c r="C235" s="142" t="s">
        <v>262</v>
      </c>
      <c r="D235" s="142" t="s">
        <v>133</v>
      </c>
      <c r="E235" s="143" t="s">
        <v>372</v>
      </c>
      <c r="F235" s="144" t="s">
        <v>373</v>
      </c>
      <c r="G235" s="145" t="s">
        <v>235</v>
      </c>
      <c r="H235" s="146">
        <v>276.5</v>
      </c>
      <c r="I235" s="147"/>
      <c r="J235" s="148">
        <f>ROUND(I235*H235,2)</f>
        <v>0</v>
      </c>
      <c r="K235" s="149"/>
      <c r="L235" s="30"/>
      <c r="M235" s="150" t="s">
        <v>1</v>
      </c>
      <c r="N235" s="151" t="s">
        <v>40</v>
      </c>
      <c r="P235" s="152">
        <f>O235*H235</f>
        <v>0</v>
      </c>
      <c r="Q235" s="152">
        <v>0</v>
      </c>
      <c r="R235" s="152">
        <f>Q235*H235</f>
        <v>0</v>
      </c>
      <c r="S235" s="152">
        <v>3.5000000000000003E-2</v>
      </c>
      <c r="T235" s="153">
        <f>S235*H235</f>
        <v>9.6775000000000002</v>
      </c>
      <c r="AR235" s="154" t="s">
        <v>137</v>
      </c>
      <c r="AT235" s="154" t="s">
        <v>133</v>
      </c>
      <c r="AU235" s="154" t="s">
        <v>89</v>
      </c>
      <c r="AY235" s="15" t="s">
        <v>131</v>
      </c>
      <c r="BE235" s="155">
        <f>IF(N235="základná",J235,0)</f>
        <v>0</v>
      </c>
      <c r="BF235" s="155">
        <f>IF(N235="znížená",J235,0)</f>
        <v>0</v>
      </c>
      <c r="BG235" s="155">
        <f>IF(N235="zákl. prenesená",J235,0)</f>
        <v>0</v>
      </c>
      <c r="BH235" s="155">
        <f>IF(N235="zníž. prenesená",J235,0)</f>
        <v>0</v>
      </c>
      <c r="BI235" s="155">
        <f>IF(N235="nulová",J235,0)</f>
        <v>0</v>
      </c>
      <c r="BJ235" s="15" t="s">
        <v>89</v>
      </c>
      <c r="BK235" s="155">
        <f>ROUND(I235*H235,2)</f>
        <v>0</v>
      </c>
      <c r="BL235" s="15" t="s">
        <v>137</v>
      </c>
      <c r="BM235" s="154" t="s">
        <v>374</v>
      </c>
    </row>
    <row r="236" spans="2:65" s="1" customFormat="1" ht="16.5" customHeight="1">
      <c r="B236" s="141"/>
      <c r="C236" s="142" t="s">
        <v>375</v>
      </c>
      <c r="D236" s="142" t="s">
        <v>133</v>
      </c>
      <c r="E236" s="143" t="s">
        <v>376</v>
      </c>
      <c r="F236" s="144" t="s">
        <v>377</v>
      </c>
      <c r="G236" s="145" t="s">
        <v>235</v>
      </c>
      <c r="H236" s="146">
        <v>68</v>
      </c>
      <c r="I236" s="147"/>
      <c r="J236" s="148">
        <f>ROUND(I236*H236,2)</f>
        <v>0</v>
      </c>
      <c r="K236" s="149"/>
      <c r="L236" s="30"/>
      <c r="M236" s="150" t="s">
        <v>1</v>
      </c>
      <c r="N236" s="151" t="s">
        <v>40</v>
      </c>
      <c r="P236" s="152">
        <f>O236*H236</f>
        <v>0</v>
      </c>
      <c r="Q236" s="152">
        <v>0</v>
      </c>
      <c r="R236" s="152">
        <f>Q236*H236</f>
        <v>0</v>
      </c>
      <c r="S236" s="152">
        <v>0.87229999999999996</v>
      </c>
      <c r="T236" s="153">
        <f>S236*H236</f>
        <v>59.316399999999994</v>
      </c>
      <c r="AR236" s="154" t="s">
        <v>137</v>
      </c>
      <c r="AT236" s="154" t="s">
        <v>133</v>
      </c>
      <c r="AU236" s="154" t="s">
        <v>89</v>
      </c>
      <c r="AY236" s="15" t="s">
        <v>131</v>
      </c>
      <c r="BE236" s="155">
        <f>IF(N236="základná",J236,0)</f>
        <v>0</v>
      </c>
      <c r="BF236" s="155">
        <f>IF(N236="znížená",J236,0)</f>
        <v>0</v>
      </c>
      <c r="BG236" s="155">
        <f>IF(N236="zákl. prenesená",J236,0)</f>
        <v>0</v>
      </c>
      <c r="BH236" s="155">
        <f>IF(N236="zníž. prenesená",J236,0)</f>
        <v>0</v>
      </c>
      <c r="BI236" s="155">
        <f>IF(N236="nulová",J236,0)</f>
        <v>0</v>
      </c>
      <c r="BJ236" s="15" t="s">
        <v>89</v>
      </c>
      <c r="BK236" s="155">
        <f>ROUND(I236*H236,2)</f>
        <v>0</v>
      </c>
      <c r="BL236" s="15" t="s">
        <v>137</v>
      </c>
      <c r="BM236" s="154" t="s">
        <v>378</v>
      </c>
    </row>
    <row r="237" spans="2:65" s="1" customFormat="1" ht="33" customHeight="1">
      <c r="B237" s="141"/>
      <c r="C237" s="142" t="s">
        <v>267</v>
      </c>
      <c r="D237" s="142" t="s">
        <v>133</v>
      </c>
      <c r="E237" s="143" t="s">
        <v>379</v>
      </c>
      <c r="F237" s="144" t="s">
        <v>380</v>
      </c>
      <c r="G237" s="145" t="s">
        <v>191</v>
      </c>
      <c r="H237" s="146">
        <v>74.793999999999997</v>
      </c>
      <c r="I237" s="147"/>
      <c r="J237" s="148">
        <f>ROUND(I237*H237,2)</f>
        <v>0</v>
      </c>
      <c r="K237" s="149"/>
      <c r="L237" s="30"/>
      <c r="M237" s="150" t="s">
        <v>1</v>
      </c>
      <c r="N237" s="151" t="s">
        <v>40</v>
      </c>
      <c r="P237" s="152">
        <f>O237*H237</f>
        <v>0</v>
      </c>
      <c r="Q237" s="152">
        <v>0</v>
      </c>
      <c r="R237" s="152">
        <f>Q237*H237</f>
        <v>0</v>
      </c>
      <c r="S237" s="152">
        <v>0</v>
      </c>
      <c r="T237" s="153">
        <f>S237*H237</f>
        <v>0</v>
      </c>
      <c r="AR237" s="154" t="s">
        <v>137</v>
      </c>
      <c r="AT237" s="154" t="s">
        <v>133</v>
      </c>
      <c r="AU237" s="154" t="s">
        <v>89</v>
      </c>
      <c r="AY237" s="15" t="s">
        <v>131</v>
      </c>
      <c r="BE237" s="155">
        <f>IF(N237="základná",J237,0)</f>
        <v>0</v>
      </c>
      <c r="BF237" s="155">
        <f>IF(N237="znížená",J237,0)</f>
        <v>0</v>
      </c>
      <c r="BG237" s="155">
        <f>IF(N237="zákl. prenesená",J237,0)</f>
        <v>0</v>
      </c>
      <c r="BH237" s="155">
        <f>IF(N237="zníž. prenesená",J237,0)</f>
        <v>0</v>
      </c>
      <c r="BI237" s="155">
        <f>IF(N237="nulová",J237,0)</f>
        <v>0</v>
      </c>
      <c r="BJ237" s="15" t="s">
        <v>89</v>
      </c>
      <c r="BK237" s="155">
        <f>ROUND(I237*H237,2)</f>
        <v>0</v>
      </c>
      <c r="BL237" s="15" t="s">
        <v>137</v>
      </c>
      <c r="BM237" s="154" t="s">
        <v>381</v>
      </c>
    </row>
    <row r="238" spans="2:65" s="1" customFormat="1" ht="24.15" customHeight="1">
      <c r="B238" s="141"/>
      <c r="C238" s="142" t="s">
        <v>382</v>
      </c>
      <c r="D238" s="142" t="s">
        <v>133</v>
      </c>
      <c r="E238" s="143" t="s">
        <v>383</v>
      </c>
      <c r="F238" s="144" t="s">
        <v>384</v>
      </c>
      <c r="G238" s="145" t="s">
        <v>191</v>
      </c>
      <c r="H238" s="146">
        <v>149.58799999999999</v>
      </c>
      <c r="I238" s="147"/>
      <c r="J238" s="148">
        <f>ROUND(I238*H238,2)</f>
        <v>0</v>
      </c>
      <c r="K238" s="149"/>
      <c r="L238" s="30"/>
      <c r="M238" s="150" t="s">
        <v>1</v>
      </c>
      <c r="N238" s="151" t="s">
        <v>40</v>
      </c>
      <c r="P238" s="152">
        <f>O238*H238</f>
        <v>0</v>
      </c>
      <c r="Q238" s="152">
        <v>0</v>
      </c>
      <c r="R238" s="152">
        <f>Q238*H238</f>
        <v>0</v>
      </c>
      <c r="S238" s="152">
        <v>0</v>
      </c>
      <c r="T238" s="153">
        <f>S238*H238</f>
        <v>0</v>
      </c>
      <c r="AR238" s="154" t="s">
        <v>137</v>
      </c>
      <c r="AT238" s="154" t="s">
        <v>133</v>
      </c>
      <c r="AU238" s="154" t="s">
        <v>89</v>
      </c>
      <c r="AY238" s="15" t="s">
        <v>131</v>
      </c>
      <c r="BE238" s="155">
        <f>IF(N238="základná",J238,0)</f>
        <v>0</v>
      </c>
      <c r="BF238" s="155">
        <f>IF(N238="znížená",J238,0)</f>
        <v>0</v>
      </c>
      <c r="BG238" s="155">
        <f>IF(N238="zákl. prenesená",J238,0)</f>
        <v>0</v>
      </c>
      <c r="BH238" s="155">
        <f>IF(N238="zníž. prenesená",J238,0)</f>
        <v>0</v>
      </c>
      <c r="BI238" s="155">
        <f>IF(N238="nulová",J238,0)</f>
        <v>0</v>
      </c>
      <c r="BJ238" s="15" t="s">
        <v>89</v>
      </c>
      <c r="BK238" s="155">
        <f>ROUND(I238*H238,2)</f>
        <v>0</v>
      </c>
      <c r="BL238" s="15" t="s">
        <v>137</v>
      </c>
      <c r="BM238" s="154" t="s">
        <v>385</v>
      </c>
    </row>
    <row r="239" spans="2:65" s="12" customFormat="1" ht="10.199999999999999">
      <c r="B239" s="156"/>
      <c r="D239" s="157" t="s">
        <v>141</v>
      </c>
      <c r="F239" s="159" t="s">
        <v>386</v>
      </c>
      <c r="H239" s="160">
        <v>149.58799999999999</v>
      </c>
      <c r="I239" s="161"/>
      <c r="L239" s="156"/>
      <c r="M239" s="162"/>
      <c r="T239" s="163"/>
      <c r="AT239" s="158" t="s">
        <v>141</v>
      </c>
      <c r="AU239" s="158" t="s">
        <v>89</v>
      </c>
      <c r="AV239" s="12" t="s">
        <v>89</v>
      </c>
      <c r="AW239" s="12" t="s">
        <v>3</v>
      </c>
      <c r="AX239" s="12" t="s">
        <v>79</v>
      </c>
      <c r="AY239" s="158" t="s">
        <v>131</v>
      </c>
    </row>
    <row r="240" spans="2:65" s="1" customFormat="1" ht="24.15" customHeight="1">
      <c r="B240" s="141"/>
      <c r="C240" s="142" t="s">
        <v>258</v>
      </c>
      <c r="D240" s="142" t="s">
        <v>133</v>
      </c>
      <c r="E240" s="143" t="s">
        <v>387</v>
      </c>
      <c r="F240" s="144" t="s">
        <v>388</v>
      </c>
      <c r="G240" s="145" t="s">
        <v>191</v>
      </c>
      <c r="H240" s="146">
        <v>74.793999999999997</v>
      </c>
      <c r="I240" s="147"/>
      <c r="J240" s="148">
        <f>ROUND(I240*H240,2)</f>
        <v>0</v>
      </c>
      <c r="K240" s="149"/>
      <c r="L240" s="30"/>
      <c r="M240" s="150" t="s">
        <v>1</v>
      </c>
      <c r="N240" s="151" t="s">
        <v>40</v>
      </c>
      <c r="P240" s="152">
        <f>O240*H240</f>
        <v>0</v>
      </c>
      <c r="Q240" s="152">
        <v>0</v>
      </c>
      <c r="R240" s="152">
        <f>Q240*H240</f>
        <v>0</v>
      </c>
      <c r="S240" s="152">
        <v>0</v>
      </c>
      <c r="T240" s="153">
        <f>S240*H240</f>
        <v>0</v>
      </c>
      <c r="AR240" s="154" t="s">
        <v>137</v>
      </c>
      <c r="AT240" s="154" t="s">
        <v>133</v>
      </c>
      <c r="AU240" s="154" t="s">
        <v>89</v>
      </c>
      <c r="AY240" s="15" t="s">
        <v>131</v>
      </c>
      <c r="BE240" s="155">
        <f>IF(N240="základná",J240,0)</f>
        <v>0</v>
      </c>
      <c r="BF240" s="155">
        <f>IF(N240="znížená",J240,0)</f>
        <v>0</v>
      </c>
      <c r="BG240" s="155">
        <f>IF(N240="zákl. prenesená",J240,0)</f>
        <v>0</v>
      </c>
      <c r="BH240" s="155">
        <f>IF(N240="zníž. prenesená",J240,0)</f>
        <v>0</v>
      </c>
      <c r="BI240" s="155">
        <f>IF(N240="nulová",J240,0)</f>
        <v>0</v>
      </c>
      <c r="BJ240" s="15" t="s">
        <v>89</v>
      </c>
      <c r="BK240" s="155">
        <f>ROUND(I240*H240,2)</f>
        <v>0</v>
      </c>
      <c r="BL240" s="15" t="s">
        <v>137</v>
      </c>
      <c r="BM240" s="154" t="s">
        <v>389</v>
      </c>
    </row>
    <row r="241" spans="2:65" s="1" customFormat="1" ht="24.15" customHeight="1">
      <c r="B241" s="141"/>
      <c r="C241" s="142" t="s">
        <v>390</v>
      </c>
      <c r="D241" s="142" t="s">
        <v>133</v>
      </c>
      <c r="E241" s="143" t="s">
        <v>391</v>
      </c>
      <c r="F241" s="144" t="s">
        <v>392</v>
      </c>
      <c r="G241" s="145" t="s">
        <v>191</v>
      </c>
      <c r="H241" s="146">
        <v>68.994</v>
      </c>
      <c r="I241" s="147"/>
      <c r="J241" s="148">
        <f>ROUND(I241*H241,2)</f>
        <v>0</v>
      </c>
      <c r="K241" s="149"/>
      <c r="L241" s="30"/>
      <c r="M241" s="150" t="s">
        <v>1</v>
      </c>
      <c r="N241" s="151" t="s">
        <v>40</v>
      </c>
      <c r="P241" s="152">
        <f>O241*H241</f>
        <v>0</v>
      </c>
      <c r="Q241" s="152">
        <v>0</v>
      </c>
      <c r="R241" s="152">
        <f>Q241*H241</f>
        <v>0</v>
      </c>
      <c r="S241" s="152">
        <v>0</v>
      </c>
      <c r="T241" s="153">
        <f>S241*H241</f>
        <v>0</v>
      </c>
      <c r="AR241" s="154" t="s">
        <v>137</v>
      </c>
      <c r="AT241" s="154" t="s">
        <v>133</v>
      </c>
      <c r="AU241" s="154" t="s">
        <v>89</v>
      </c>
      <c r="AY241" s="15" t="s">
        <v>131</v>
      </c>
      <c r="BE241" s="155">
        <f>IF(N241="základná",J241,0)</f>
        <v>0</v>
      </c>
      <c r="BF241" s="155">
        <f>IF(N241="znížená",J241,0)</f>
        <v>0</v>
      </c>
      <c r="BG241" s="155">
        <f>IF(N241="zákl. prenesená",J241,0)</f>
        <v>0</v>
      </c>
      <c r="BH241" s="155">
        <f>IF(N241="zníž. prenesená",J241,0)</f>
        <v>0</v>
      </c>
      <c r="BI241" s="155">
        <f>IF(N241="nulová",J241,0)</f>
        <v>0</v>
      </c>
      <c r="BJ241" s="15" t="s">
        <v>89</v>
      </c>
      <c r="BK241" s="155">
        <f>ROUND(I241*H241,2)</f>
        <v>0</v>
      </c>
      <c r="BL241" s="15" t="s">
        <v>137</v>
      </c>
      <c r="BM241" s="154" t="s">
        <v>393</v>
      </c>
    </row>
    <row r="242" spans="2:65" s="12" customFormat="1" ht="10.199999999999999">
      <c r="B242" s="156"/>
      <c r="D242" s="157" t="s">
        <v>141</v>
      </c>
      <c r="E242" s="158" t="s">
        <v>1</v>
      </c>
      <c r="F242" s="159" t="s">
        <v>394</v>
      </c>
      <c r="H242" s="160">
        <v>68.994</v>
      </c>
      <c r="I242" s="161"/>
      <c r="L242" s="156"/>
      <c r="M242" s="162"/>
      <c r="T242" s="163"/>
      <c r="AT242" s="158" t="s">
        <v>141</v>
      </c>
      <c r="AU242" s="158" t="s">
        <v>89</v>
      </c>
      <c r="AV242" s="12" t="s">
        <v>89</v>
      </c>
      <c r="AW242" s="12" t="s">
        <v>31</v>
      </c>
      <c r="AX242" s="12" t="s">
        <v>79</v>
      </c>
      <c r="AY242" s="158" t="s">
        <v>131</v>
      </c>
    </row>
    <row r="243" spans="2:65" s="1" customFormat="1" ht="24.15" customHeight="1">
      <c r="B243" s="141"/>
      <c r="C243" s="142" t="s">
        <v>272</v>
      </c>
      <c r="D243" s="142" t="s">
        <v>133</v>
      </c>
      <c r="E243" s="143" t="s">
        <v>395</v>
      </c>
      <c r="F243" s="144" t="s">
        <v>396</v>
      </c>
      <c r="G243" s="145" t="s">
        <v>191</v>
      </c>
      <c r="H243" s="146">
        <v>5.8</v>
      </c>
      <c r="I243" s="147"/>
      <c r="J243" s="148">
        <f>ROUND(I243*H243,2)</f>
        <v>0</v>
      </c>
      <c r="K243" s="149"/>
      <c r="L243" s="30"/>
      <c r="M243" s="150" t="s">
        <v>1</v>
      </c>
      <c r="N243" s="151" t="s">
        <v>40</v>
      </c>
      <c r="P243" s="152">
        <f>O243*H243</f>
        <v>0</v>
      </c>
      <c r="Q243" s="152">
        <v>0</v>
      </c>
      <c r="R243" s="152">
        <f>Q243*H243</f>
        <v>0</v>
      </c>
      <c r="S243" s="152">
        <v>0</v>
      </c>
      <c r="T243" s="153">
        <f>S243*H243</f>
        <v>0</v>
      </c>
      <c r="AR243" s="154" t="s">
        <v>137</v>
      </c>
      <c r="AT243" s="154" t="s">
        <v>133</v>
      </c>
      <c r="AU243" s="154" t="s">
        <v>89</v>
      </c>
      <c r="AY243" s="15" t="s">
        <v>131</v>
      </c>
      <c r="BE243" s="155">
        <f>IF(N243="základná",J243,0)</f>
        <v>0</v>
      </c>
      <c r="BF243" s="155">
        <f>IF(N243="znížená",J243,0)</f>
        <v>0</v>
      </c>
      <c r="BG243" s="155">
        <f>IF(N243="zákl. prenesená",J243,0)</f>
        <v>0</v>
      </c>
      <c r="BH243" s="155">
        <f>IF(N243="zníž. prenesená",J243,0)</f>
        <v>0</v>
      </c>
      <c r="BI243" s="155">
        <f>IF(N243="nulová",J243,0)</f>
        <v>0</v>
      </c>
      <c r="BJ243" s="15" t="s">
        <v>89</v>
      </c>
      <c r="BK243" s="155">
        <f>ROUND(I243*H243,2)</f>
        <v>0</v>
      </c>
      <c r="BL243" s="15" t="s">
        <v>137</v>
      </c>
      <c r="BM243" s="154" t="s">
        <v>397</v>
      </c>
    </row>
    <row r="244" spans="2:65" s="11" customFormat="1" ht="22.8" customHeight="1">
      <c r="B244" s="129"/>
      <c r="D244" s="130" t="s">
        <v>73</v>
      </c>
      <c r="E244" s="139" t="s">
        <v>398</v>
      </c>
      <c r="F244" s="139" t="s">
        <v>399</v>
      </c>
      <c r="I244" s="132"/>
      <c r="J244" s="140">
        <f>BK244</f>
        <v>0</v>
      </c>
      <c r="L244" s="129"/>
      <c r="M244" s="134"/>
      <c r="P244" s="135">
        <f>SUM(P245:P246)</f>
        <v>0</v>
      </c>
      <c r="R244" s="135">
        <f>SUM(R245:R246)</f>
        <v>0</v>
      </c>
      <c r="T244" s="136">
        <f>SUM(T245:T246)</f>
        <v>0</v>
      </c>
      <c r="AR244" s="130" t="s">
        <v>79</v>
      </c>
      <c r="AT244" s="137" t="s">
        <v>73</v>
      </c>
      <c r="AU244" s="137" t="s">
        <v>79</v>
      </c>
      <c r="AY244" s="130" t="s">
        <v>131</v>
      </c>
      <c r="BK244" s="138">
        <f>SUM(BK245:BK246)</f>
        <v>0</v>
      </c>
    </row>
    <row r="245" spans="2:65" s="1" customFormat="1" ht="33" customHeight="1">
      <c r="B245" s="141"/>
      <c r="C245" s="142" t="s">
        <v>400</v>
      </c>
      <c r="D245" s="142" t="s">
        <v>133</v>
      </c>
      <c r="E245" s="143" t="s">
        <v>401</v>
      </c>
      <c r="F245" s="144" t="s">
        <v>402</v>
      </c>
      <c r="G245" s="145" t="s">
        <v>191</v>
      </c>
      <c r="H245" s="146">
        <v>2462.4</v>
      </c>
      <c r="I245" s="147"/>
      <c r="J245" s="148">
        <f>ROUND(I245*H245,2)</f>
        <v>0</v>
      </c>
      <c r="K245" s="149"/>
      <c r="L245" s="30"/>
      <c r="M245" s="150" t="s">
        <v>1</v>
      </c>
      <c r="N245" s="151" t="s">
        <v>40</v>
      </c>
      <c r="P245" s="152">
        <f>O245*H245</f>
        <v>0</v>
      </c>
      <c r="Q245" s="152">
        <v>0</v>
      </c>
      <c r="R245" s="152">
        <f>Q245*H245</f>
        <v>0</v>
      </c>
      <c r="S245" s="152">
        <v>0</v>
      </c>
      <c r="T245" s="153">
        <f>S245*H245</f>
        <v>0</v>
      </c>
      <c r="AR245" s="154" t="s">
        <v>137</v>
      </c>
      <c r="AT245" s="154" t="s">
        <v>133</v>
      </c>
      <c r="AU245" s="154" t="s">
        <v>89</v>
      </c>
      <c r="AY245" s="15" t="s">
        <v>131</v>
      </c>
      <c r="BE245" s="155">
        <f>IF(N245="základná",J245,0)</f>
        <v>0</v>
      </c>
      <c r="BF245" s="155">
        <f>IF(N245="znížená",J245,0)</f>
        <v>0</v>
      </c>
      <c r="BG245" s="155">
        <f>IF(N245="zákl. prenesená",J245,0)</f>
        <v>0</v>
      </c>
      <c r="BH245" s="155">
        <f>IF(N245="zníž. prenesená",J245,0)</f>
        <v>0</v>
      </c>
      <c r="BI245" s="155">
        <f>IF(N245="nulová",J245,0)</f>
        <v>0</v>
      </c>
      <c r="BJ245" s="15" t="s">
        <v>89</v>
      </c>
      <c r="BK245" s="155">
        <f>ROUND(I245*H245,2)</f>
        <v>0</v>
      </c>
      <c r="BL245" s="15" t="s">
        <v>137</v>
      </c>
      <c r="BM245" s="154" t="s">
        <v>403</v>
      </c>
    </row>
    <row r="246" spans="2:65" s="12" customFormat="1" ht="10.199999999999999">
      <c r="B246" s="156"/>
      <c r="D246" s="157" t="s">
        <v>141</v>
      </c>
      <c r="E246" s="158" t="s">
        <v>1</v>
      </c>
      <c r="F246" s="159" t="s">
        <v>404</v>
      </c>
      <c r="H246" s="160">
        <v>2462.4</v>
      </c>
      <c r="I246" s="161"/>
      <c r="L246" s="156"/>
      <c r="M246" s="162"/>
      <c r="T246" s="163"/>
      <c r="AT246" s="158" t="s">
        <v>141</v>
      </c>
      <c r="AU246" s="158" t="s">
        <v>89</v>
      </c>
      <c r="AV246" s="12" t="s">
        <v>89</v>
      </c>
      <c r="AW246" s="12" t="s">
        <v>31</v>
      </c>
      <c r="AX246" s="12" t="s">
        <v>79</v>
      </c>
      <c r="AY246" s="158" t="s">
        <v>131</v>
      </c>
    </row>
    <row r="247" spans="2:65" s="11" customFormat="1" ht="25.95" customHeight="1">
      <c r="B247" s="129"/>
      <c r="D247" s="130" t="s">
        <v>73</v>
      </c>
      <c r="E247" s="131" t="s">
        <v>405</v>
      </c>
      <c r="F247" s="131" t="s">
        <v>406</v>
      </c>
      <c r="I247" s="132"/>
      <c r="J247" s="133">
        <f>BK247</f>
        <v>0</v>
      </c>
      <c r="L247" s="129"/>
      <c r="M247" s="134"/>
      <c r="P247" s="135">
        <f>SUM(P248:P257)</f>
        <v>0</v>
      </c>
      <c r="R247" s="135">
        <f>SUM(R248:R257)</f>
        <v>0</v>
      </c>
      <c r="T247" s="136">
        <f>SUM(T248:T257)</f>
        <v>0</v>
      </c>
      <c r="AR247" s="130" t="s">
        <v>152</v>
      </c>
      <c r="AT247" s="137" t="s">
        <v>73</v>
      </c>
      <c r="AU247" s="137" t="s">
        <v>74</v>
      </c>
      <c r="AY247" s="130" t="s">
        <v>131</v>
      </c>
      <c r="BK247" s="138">
        <f>SUM(BK248:BK257)</f>
        <v>0</v>
      </c>
    </row>
    <row r="248" spans="2:65" s="1" customFormat="1" ht="33" customHeight="1">
      <c r="B248" s="141"/>
      <c r="C248" s="142" t="s">
        <v>281</v>
      </c>
      <c r="D248" s="142" t="s">
        <v>133</v>
      </c>
      <c r="E248" s="143" t="s">
        <v>407</v>
      </c>
      <c r="F248" s="144" t="s">
        <v>408</v>
      </c>
      <c r="G248" s="145" t="s">
        <v>409</v>
      </c>
      <c r="H248" s="146">
        <v>1</v>
      </c>
      <c r="I248" s="147"/>
      <c r="J248" s="148">
        <f t="shared" ref="J248:J257" si="20">ROUND(I248*H248,2)</f>
        <v>0</v>
      </c>
      <c r="K248" s="149"/>
      <c r="L248" s="30"/>
      <c r="M248" s="150" t="s">
        <v>1</v>
      </c>
      <c r="N248" s="151" t="s">
        <v>40</v>
      </c>
      <c r="P248" s="152">
        <f t="shared" ref="P248:P257" si="21">O248*H248</f>
        <v>0</v>
      </c>
      <c r="Q248" s="152">
        <v>0</v>
      </c>
      <c r="R248" s="152">
        <f t="shared" ref="R248:R257" si="22">Q248*H248</f>
        <v>0</v>
      </c>
      <c r="S248" s="152">
        <v>0</v>
      </c>
      <c r="T248" s="153">
        <f t="shared" ref="T248:T257" si="23">S248*H248</f>
        <v>0</v>
      </c>
      <c r="AR248" s="154" t="s">
        <v>410</v>
      </c>
      <c r="AT248" s="154" t="s">
        <v>133</v>
      </c>
      <c r="AU248" s="154" t="s">
        <v>79</v>
      </c>
      <c r="AY248" s="15" t="s">
        <v>131</v>
      </c>
      <c r="BE248" s="155">
        <f t="shared" ref="BE248:BE257" si="24">IF(N248="základná",J248,0)</f>
        <v>0</v>
      </c>
      <c r="BF248" s="155">
        <f t="shared" ref="BF248:BF257" si="25">IF(N248="znížená",J248,0)</f>
        <v>0</v>
      </c>
      <c r="BG248" s="155">
        <f t="shared" ref="BG248:BG257" si="26">IF(N248="zákl. prenesená",J248,0)</f>
        <v>0</v>
      </c>
      <c r="BH248" s="155">
        <f t="shared" ref="BH248:BH257" si="27">IF(N248="zníž. prenesená",J248,0)</f>
        <v>0</v>
      </c>
      <c r="BI248" s="155">
        <f t="shared" ref="BI248:BI257" si="28">IF(N248="nulová",J248,0)</f>
        <v>0</v>
      </c>
      <c r="BJ248" s="15" t="s">
        <v>89</v>
      </c>
      <c r="BK248" s="155">
        <f t="shared" ref="BK248:BK257" si="29">ROUND(I248*H248,2)</f>
        <v>0</v>
      </c>
      <c r="BL248" s="15" t="s">
        <v>410</v>
      </c>
      <c r="BM248" s="154" t="s">
        <v>411</v>
      </c>
    </row>
    <row r="249" spans="2:65" s="1" customFormat="1" ht="24.15" customHeight="1">
      <c r="B249" s="141"/>
      <c r="C249" s="142" t="s">
        <v>412</v>
      </c>
      <c r="D249" s="142" t="s">
        <v>133</v>
      </c>
      <c r="E249" s="143" t="s">
        <v>413</v>
      </c>
      <c r="F249" s="144" t="s">
        <v>414</v>
      </c>
      <c r="G249" s="145" t="s">
        <v>415</v>
      </c>
      <c r="H249" s="146">
        <v>1</v>
      </c>
      <c r="I249" s="147"/>
      <c r="J249" s="148">
        <f t="shared" si="20"/>
        <v>0</v>
      </c>
      <c r="K249" s="149"/>
      <c r="L249" s="30"/>
      <c r="M249" s="150" t="s">
        <v>1</v>
      </c>
      <c r="N249" s="151" t="s">
        <v>40</v>
      </c>
      <c r="P249" s="152">
        <f t="shared" si="21"/>
        <v>0</v>
      </c>
      <c r="Q249" s="152">
        <v>0</v>
      </c>
      <c r="R249" s="152">
        <f t="shared" si="22"/>
        <v>0</v>
      </c>
      <c r="S249" s="152">
        <v>0</v>
      </c>
      <c r="T249" s="153">
        <f t="shared" si="23"/>
        <v>0</v>
      </c>
      <c r="AR249" s="154" t="s">
        <v>410</v>
      </c>
      <c r="AT249" s="154" t="s">
        <v>133</v>
      </c>
      <c r="AU249" s="154" t="s">
        <v>79</v>
      </c>
      <c r="AY249" s="15" t="s">
        <v>131</v>
      </c>
      <c r="BE249" s="155">
        <f t="shared" si="24"/>
        <v>0</v>
      </c>
      <c r="BF249" s="155">
        <f t="shared" si="25"/>
        <v>0</v>
      </c>
      <c r="BG249" s="155">
        <f t="shared" si="26"/>
        <v>0</v>
      </c>
      <c r="BH249" s="155">
        <f t="shared" si="27"/>
        <v>0</v>
      </c>
      <c r="BI249" s="155">
        <f t="shared" si="28"/>
        <v>0</v>
      </c>
      <c r="BJ249" s="15" t="s">
        <v>89</v>
      </c>
      <c r="BK249" s="155">
        <f t="shared" si="29"/>
        <v>0</v>
      </c>
      <c r="BL249" s="15" t="s">
        <v>410</v>
      </c>
      <c r="BM249" s="154" t="s">
        <v>416</v>
      </c>
    </row>
    <row r="250" spans="2:65" s="1" customFormat="1" ht="44.25" customHeight="1">
      <c r="B250" s="141"/>
      <c r="C250" s="142" t="s">
        <v>278</v>
      </c>
      <c r="D250" s="142" t="s">
        <v>133</v>
      </c>
      <c r="E250" s="143" t="s">
        <v>417</v>
      </c>
      <c r="F250" s="144" t="s">
        <v>418</v>
      </c>
      <c r="G250" s="145" t="s">
        <v>419</v>
      </c>
      <c r="H250" s="146">
        <v>1</v>
      </c>
      <c r="I250" s="147"/>
      <c r="J250" s="148">
        <f t="shared" si="20"/>
        <v>0</v>
      </c>
      <c r="K250" s="149"/>
      <c r="L250" s="30"/>
      <c r="M250" s="150" t="s">
        <v>1</v>
      </c>
      <c r="N250" s="151" t="s">
        <v>40</v>
      </c>
      <c r="P250" s="152">
        <f t="shared" si="21"/>
        <v>0</v>
      </c>
      <c r="Q250" s="152">
        <v>0</v>
      </c>
      <c r="R250" s="152">
        <f t="shared" si="22"/>
        <v>0</v>
      </c>
      <c r="S250" s="152">
        <v>0</v>
      </c>
      <c r="T250" s="153">
        <f t="shared" si="23"/>
        <v>0</v>
      </c>
      <c r="AR250" s="154" t="s">
        <v>410</v>
      </c>
      <c r="AT250" s="154" t="s">
        <v>133</v>
      </c>
      <c r="AU250" s="154" t="s">
        <v>79</v>
      </c>
      <c r="AY250" s="15" t="s">
        <v>131</v>
      </c>
      <c r="BE250" s="155">
        <f t="shared" si="24"/>
        <v>0</v>
      </c>
      <c r="BF250" s="155">
        <f t="shared" si="25"/>
        <v>0</v>
      </c>
      <c r="BG250" s="155">
        <f t="shared" si="26"/>
        <v>0</v>
      </c>
      <c r="BH250" s="155">
        <f t="shared" si="27"/>
        <v>0</v>
      </c>
      <c r="BI250" s="155">
        <f t="shared" si="28"/>
        <v>0</v>
      </c>
      <c r="BJ250" s="15" t="s">
        <v>89</v>
      </c>
      <c r="BK250" s="155">
        <f t="shared" si="29"/>
        <v>0</v>
      </c>
      <c r="BL250" s="15" t="s">
        <v>410</v>
      </c>
      <c r="BM250" s="154" t="s">
        <v>420</v>
      </c>
    </row>
    <row r="251" spans="2:65" s="1" customFormat="1" ht="16.5" customHeight="1">
      <c r="B251" s="141"/>
      <c r="C251" s="142" t="s">
        <v>421</v>
      </c>
      <c r="D251" s="142" t="s">
        <v>133</v>
      </c>
      <c r="E251" s="143" t="s">
        <v>422</v>
      </c>
      <c r="F251" s="144" t="s">
        <v>423</v>
      </c>
      <c r="G251" s="145" t="s">
        <v>409</v>
      </c>
      <c r="H251" s="146">
        <v>1</v>
      </c>
      <c r="I251" s="147"/>
      <c r="J251" s="148">
        <f t="shared" si="20"/>
        <v>0</v>
      </c>
      <c r="K251" s="149"/>
      <c r="L251" s="30"/>
      <c r="M251" s="150" t="s">
        <v>1</v>
      </c>
      <c r="N251" s="151" t="s">
        <v>40</v>
      </c>
      <c r="P251" s="152">
        <f t="shared" si="21"/>
        <v>0</v>
      </c>
      <c r="Q251" s="152">
        <v>0</v>
      </c>
      <c r="R251" s="152">
        <f t="shared" si="22"/>
        <v>0</v>
      </c>
      <c r="S251" s="152">
        <v>0</v>
      </c>
      <c r="T251" s="153">
        <f t="shared" si="23"/>
        <v>0</v>
      </c>
      <c r="AR251" s="154" t="s">
        <v>410</v>
      </c>
      <c r="AT251" s="154" t="s">
        <v>133</v>
      </c>
      <c r="AU251" s="154" t="s">
        <v>79</v>
      </c>
      <c r="AY251" s="15" t="s">
        <v>131</v>
      </c>
      <c r="BE251" s="155">
        <f t="shared" si="24"/>
        <v>0</v>
      </c>
      <c r="BF251" s="155">
        <f t="shared" si="25"/>
        <v>0</v>
      </c>
      <c r="BG251" s="155">
        <f t="shared" si="26"/>
        <v>0</v>
      </c>
      <c r="BH251" s="155">
        <f t="shared" si="27"/>
        <v>0</v>
      </c>
      <c r="BI251" s="155">
        <f t="shared" si="28"/>
        <v>0</v>
      </c>
      <c r="BJ251" s="15" t="s">
        <v>89</v>
      </c>
      <c r="BK251" s="155">
        <f t="shared" si="29"/>
        <v>0</v>
      </c>
      <c r="BL251" s="15" t="s">
        <v>410</v>
      </c>
      <c r="BM251" s="154" t="s">
        <v>424</v>
      </c>
    </row>
    <row r="252" spans="2:65" s="1" customFormat="1" ht="16.5" customHeight="1">
      <c r="B252" s="141"/>
      <c r="C252" s="142" t="s">
        <v>288</v>
      </c>
      <c r="D252" s="142" t="s">
        <v>133</v>
      </c>
      <c r="E252" s="143" t="s">
        <v>425</v>
      </c>
      <c r="F252" s="144" t="s">
        <v>426</v>
      </c>
      <c r="G252" s="145" t="s">
        <v>409</v>
      </c>
      <c r="H252" s="146">
        <v>1</v>
      </c>
      <c r="I252" s="147"/>
      <c r="J252" s="148">
        <f t="shared" si="20"/>
        <v>0</v>
      </c>
      <c r="K252" s="149"/>
      <c r="L252" s="30"/>
      <c r="M252" s="150" t="s">
        <v>1</v>
      </c>
      <c r="N252" s="151" t="s">
        <v>40</v>
      </c>
      <c r="P252" s="152">
        <f t="shared" si="21"/>
        <v>0</v>
      </c>
      <c r="Q252" s="152">
        <v>0</v>
      </c>
      <c r="R252" s="152">
        <f t="shared" si="22"/>
        <v>0</v>
      </c>
      <c r="S252" s="152">
        <v>0</v>
      </c>
      <c r="T252" s="153">
        <f t="shared" si="23"/>
        <v>0</v>
      </c>
      <c r="AR252" s="154" t="s">
        <v>410</v>
      </c>
      <c r="AT252" s="154" t="s">
        <v>133</v>
      </c>
      <c r="AU252" s="154" t="s">
        <v>79</v>
      </c>
      <c r="AY252" s="15" t="s">
        <v>131</v>
      </c>
      <c r="BE252" s="155">
        <f t="shared" si="24"/>
        <v>0</v>
      </c>
      <c r="BF252" s="155">
        <f t="shared" si="25"/>
        <v>0</v>
      </c>
      <c r="BG252" s="155">
        <f t="shared" si="26"/>
        <v>0</v>
      </c>
      <c r="BH252" s="155">
        <f t="shared" si="27"/>
        <v>0</v>
      </c>
      <c r="BI252" s="155">
        <f t="shared" si="28"/>
        <v>0</v>
      </c>
      <c r="BJ252" s="15" t="s">
        <v>89</v>
      </c>
      <c r="BK252" s="155">
        <f t="shared" si="29"/>
        <v>0</v>
      </c>
      <c r="BL252" s="15" t="s">
        <v>410</v>
      </c>
      <c r="BM252" s="154" t="s">
        <v>427</v>
      </c>
    </row>
    <row r="253" spans="2:65" s="1" customFormat="1" ht="24.15" customHeight="1">
      <c r="B253" s="141"/>
      <c r="C253" s="142" t="s">
        <v>428</v>
      </c>
      <c r="D253" s="142" t="s">
        <v>133</v>
      </c>
      <c r="E253" s="143" t="s">
        <v>429</v>
      </c>
      <c r="F253" s="144" t="s">
        <v>430</v>
      </c>
      <c r="G253" s="145" t="s">
        <v>409</v>
      </c>
      <c r="H253" s="146">
        <v>1</v>
      </c>
      <c r="I253" s="147"/>
      <c r="J253" s="148">
        <f t="shared" si="20"/>
        <v>0</v>
      </c>
      <c r="K253" s="149"/>
      <c r="L253" s="30"/>
      <c r="M253" s="150" t="s">
        <v>1</v>
      </c>
      <c r="N253" s="151" t="s">
        <v>40</v>
      </c>
      <c r="P253" s="152">
        <f t="shared" si="21"/>
        <v>0</v>
      </c>
      <c r="Q253" s="152">
        <v>0</v>
      </c>
      <c r="R253" s="152">
        <f t="shared" si="22"/>
        <v>0</v>
      </c>
      <c r="S253" s="152">
        <v>0</v>
      </c>
      <c r="T253" s="153">
        <f t="shared" si="23"/>
        <v>0</v>
      </c>
      <c r="AR253" s="154" t="s">
        <v>410</v>
      </c>
      <c r="AT253" s="154" t="s">
        <v>133</v>
      </c>
      <c r="AU253" s="154" t="s">
        <v>79</v>
      </c>
      <c r="AY253" s="15" t="s">
        <v>131</v>
      </c>
      <c r="BE253" s="155">
        <f t="shared" si="24"/>
        <v>0</v>
      </c>
      <c r="BF253" s="155">
        <f t="shared" si="25"/>
        <v>0</v>
      </c>
      <c r="BG253" s="155">
        <f t="shared" si="26"/>
        <v>0</v>
      </c>
      <c r="BH253" s="155">
        <f t="shared" si="27"/>
        <v>0</v>
      </c>
      <c r="BI253" s="155">
        <f t="shared" si="28"/>
        <v>0</v>
      </c>
      <c r="BJ253" s="15" t="s">
        <v>89</v>
      </c>
      <c r="BK253" s="155">
        <f t="shared" si="29"/>
        <v>0</v>
      </c>
      <c r="BL253" s="15" t="s">
        <v>410</v>
      </c>
      <c r="BM253" s="154" t="s">
        <v>431</v>
      </c>
    </row>
    <row r="254" spans="2:65" s="1" customFormat="1" ht="24.15" customHeight="1">
      <c r="B254" s="141"/>
      <c r="C254" s="142" t="s">
        <v>285</v>
      </c>
      <c r="D254" s="142" t="s">
        <v>133</v>
      </c>
      <c r="E254" s="143" t="s">
        <v>432</v>
      </c>
      <c r="F254" s="144" t="s">
        <v>433</v>
      </c>
      <c r="G254" s="145" t="s">
        <v>415</v>
      </c>
      <c r="H254" s="146">
        <v>1</v>
      </c>
      <c r="I254" s="147"/>
      <c r="J254" s="148">
        <f t="shared" si="20"/>
        <v>0</v>
      </c>
      <c r="K254" s="149"/>
      <c r="L254" s="30"/>
      <c r="M254" s="150" t="s">
        <v>1</v>
      </c>
      <c r="N254" s="151" t="s">
        <v>40</v>
      </c>
      <c r="P254" s="152">
        <f t="shared" si="21"/>
        <v>0</v>
      </c>
      <c r="Q254" s="152">
        <v>0</v>
      </c>
      <c r="R254" s="152">
        <f t="shared" si="22"/>
        <v>0</v>
      </c>
      <c r="S254" s="152">
        <v>0</v>
      </c>
      <c r="T254" s="153">
        <f t="shared" si="23"/>
        <v>0</v>
      </c>
      <c r="AR254" s="154" t="s">
        <v>410</v>
      </c>
      <c r="AT254" s="154" t="s">
        <v>133</v>
      </c>
      <c r="AU254" s="154" t="s">
        <v>79</v>
      </c>
      <c r="AY254" s="15" t="s">
        <v>131</v>
      </c>
      <c r="BE254" s="155">
        <f t="shared" si="24"/>
        <v>0</v>
      </c>
      <c r="BF254" s="155">
        <f t="shared" si="25"/>
        <v>0</v>
      </c>
      <c r="BG254" s="155">
        <f t="shared" si="26"/>
        <v>0</v>
      </c>
      <c r="BH254" s="155">
        <f t="shared" si="27"/>
        <v>0</v>
      </c>
      <c r="BI254" s="155">
        <f t="shared" si="28"/>
        <v>0</v>
      </c>
      <c r="BJ254" s="15" t="s">
        <v>89</v>
      </c>
      <c r="BK254" s="155">
        <f t="shared" si="29"/>
        <v>0</v>
      </c>
      <c r="BL254" s="15" t="s">
        <v>410</v>
      </c>
      <c r="BM254" s="154" t="s">
        <v>434</v>
      </c>
    </row>
    <row r="255" spans="2:65" s="1" customFormat="1" ht="21.75" customHeight="1">
      <c r="B255" s="141"/>
      <c r="C255" s="142" t="s">
        <v>435</v>
      </c>
      <c r="D255" s="142" t="s">
        <v>133</v>
      </c>
      <c r="E255" s="143" t="s">
        <v>436</v>
      </c>
      <c r="F255" s="144" t="s">
        <v>437</v>
      </c>
      <c r="G255" s="145" t="s">
        <v>409</v>
      </c>
      <c r="H255" s="146">
        <v>1</v>
      </c>
      <c r="I255" s="147"/>
      <c r="J255" s="148">
        <f t="shared" si="20"/>
        <v>0</v>
      </c>
      <c r="K255" s="149"/>
      <c r="L255" s="30"/>
      <c r="M255" s="150" t="s">
        <v>1</v>
      </c>
      <c r="N255" s="151" t="s">
        <v>40</v>
      </c>
      <c r="P255" s="152">
        <f t="shared" si="21"/>
        <v>0</v>
      </c>
      <c r="Q255" s="152">
        <v>0</v>
      </c>
      <c r="R255" s="152">
        <f t="shared" si="22"/>
        <v>0</v>
      </c>
      <c r="S255" s="152">
        <v>0</v>
      </c>
      <c r="T255" s="153">
        <f t="shared" si="23"/>
        <v>0</v>
      </c>
      <c r="AR255" s="154" t="s">
        <v>410</v>
      </c>
      <c r="AT255" s="154" t="s">
        <v>133</v>
      </c>
      <c r="AU255" s="154" t="s">
        <v>79</v>
      </c>
      <c r="AY255" s="15" t="s">
        <v>131</v>
      </c>
      <c r="BE255" s="155">
        <f t="shared" si="24"/>
        <v>0</v>
      </c>
      <c r="BF255" s="155">
        <f t="shared" si="25"/>
        <v>0</v>
      </c>
      <c r="BG255" s="155">
        <f t="shared" si="26"/>
        <v>0</v>
      </c>
      <c r="BH255" s="155">
        <f t="shared" si="27"/>
        <v>0</v>
      </c>
      <c r="BI255" s="155">
        <f t="shared" si="28"/>
        <v>0</v>
      </c>
      <c r="BJ255" s="15" t="s">
        <v>89</v>
      </c>
      <c r="BK255" s="155">
        <f t="shared" si="29"/>
        <v>0</v>
      </c>
      <c r="BL255" s="15" t="s">
        <v>410</v>
      </c>
      <c r="BM255" s="154" t="s">
        <v>438</v>
      </c>
    </row>
    <row r="256" spans="2:65" s="1" customFormat="1" ht="16.5" customHeight="1">
      <c r="B256" s="141"/>
      <c r="C256" s="142" t="s">
        <v>296</v>
      </c>
      <c r="D256" s="142" t="s">
        <v>133</v>
      </c>
      <c r="E256" s="143" t="s">
        <v>439</v>
      </c>
      <c r="F256" s="144" t="s">
        <v>440</v>
      </c>
      <c r="G256" s="145" t="s">
        <v>409</v>
      </c>
      <c r="H256" s="146">
        <v>1</v>
      </c>
      <c r="I256" s="147"/>
      <c r="J256" s="148">
        <f t="shared" si="20"/>
        <v>0</v>
      </c>
      <c r="K256" s="149"/>
      <c r="L256" s="30"/>
      <c r="M256" s="150" t="s">
        <v>1</v>
      </c>
      <c r="N256" s="151" t="s">
        <v>40</v>
      </c>
      <c r="P256" s="152">
        <f t="shared" si="21"/>
        <v>0</v>
      </c>
      <c r="Q256" s="152">
        <v>0</v>
      </c>
      <c r="R256" s="152">
        <f t="shared" si="22"/>
        <v>0</v>
      </c>
      <c r="S256" s="152">
        <v>0</v>
      </c>
      <c r="T256" s="153">
        <f t="shared" si="23"/>
        <v>0</v>
      </c>
      <c r="AR256" s="154" t="s">
        <v>410</v>
      </c>
      <c r="AT256" s="154" t="s">
        <v>133</v>
      </c>
      <c r="AU256" s="154" t="s">
        <v>79</v>
      </c>
      <c r="AY256" s="15" t="s">
        <v>131</v>
      </c>
      <c r="BE256" s="155">
        <f t="shared" si="24"/>
        <v>0</v>
      </c>
      <c r="BF256" s="155">
        <f t="shared" si="25"/>
        <v>0</v>
      </c>
      <c r="BG256" s="155">
        <f t="shared" si="26"/>
        <v>0</v>
      </c>
      <c r="BH256" s="155">
        <f t="shared" si="27"/>
        <v>0</v>
      </c>
      <c r="BI256" s="155">
        <f t="shared" si="28"/>
        <v>0</v>
      </c>
      <c r="BJ256" s="15" t="s">
        <v>89</v>
      </c>
      <c r="BK256" s="155">
        <f t="shared" si="29"/>
        <v>0</v>
      </c>
      <c r="BL256" s="15" t="s">
        <v>410</v>
      </c>
      <c r="BM256" s="154" t="s">
        <v>441</v>
      </c>
    </row>
    <row r="257" spans="2:65" s="1" customFormat="1" ht="16.5" customHeight="1">
      <c r="B257" s="141"/>
      <c r="C257" s="142" t="s">
        <v>442</v>
      </c>
      <c r="D257" s="142" t="s">
        <v>133</v>
      </c>
      <c r="E257" s="143" t="s">
        <v>443</v>
      </c>
      <c r="F257" s="144" t="s">
        <v>444</v>
      </c>
      <c r="G257" s="145" t="s">
        <v>409</v>
      </c>
      <c r="H257" s="146">
        <v>1</v>
      </c>
      <c r="I257" s="147"/>
      <c r="J257" s="148">
        <f t="shared" si="20"/>
        <v>0</v>
      </c>
      <c r="K257" s="149"/>
      <c r="L257" s="30"/>
      <c r="M257" s="182" t="s">
        <v>1</v>
      </c>
      <c r="N257" s="183" t="s">
        <v>40</v>
      </c>
      <c r="O257" s="184"/>
      <c r="P257" s="185">
        <f t="shared" si="21"/>
        <v>0</v>
      </c>
      <c r="Q257" s="185">
        <v>0</v>
      </c>
      <c r="R257" s="185">
        <f t="shared" si="22"/>
        <v>0</v>
      </c>
      <c r="S257" s="185">
        <v>0</v>
      </c>
      <c r="T257" s="186">
        <f t="shared" si="23"/>
        <v>0</v>
      </c>
      <c r="AR257" s="154" t="s">
        <v>410</v>
      </c>
      <c r="AT257" s="154" t="s">
        <v>133</v>
      </c>
      <c r="AU257" s="154" t="s">
        <v>79</v>
      </c>
      <c r="AY257" s="15" t="s">
        <v>131</v>
      </c>
      <c r="BE257" s="155">
        <f t="shared" si="24"/>
        <v>0</v>
      </c>
      <c r="BF257" s="155">
        <f t="shared" si="25"/>
        <v>0</v>
      </c>
      <c r="BG257" s="155">
        <f t="shared" si="26"/>
        <v>0</v>
      </c>
      <c r="BH257" s="155">
        <f t="shared" si="27"/>
        <v>0</v>
      </c>
      <c r="BI257" s="155">
        <f t="shared" si="28"/>
        <v>0</v>
      </c>
      <c r="BJ257" s="15" t="s">
        <v>89</v>
      </c>
      <c r="BK257" s="155">
        <f t="shared" si="29"/>
        <v>0</v>
      </c>
      <c r="BL257" s="15" t="s">
        <v>410</v>
      </c>
      <c r="BM257" s="154" t="s">
        <v>445</v>
      </c>
    </row>
    <row r="258" spans="2:65" s="1" customFormat="1" ht="6.9" customHeight="1">
      <c r="B258" s="45"/>
      <c r="C258" s="46"/>
      <c r="D258" s="46"/>
      <c r="E258" s="46"/>
      <c r="F258" s="46"/>
      <c r="G258" s="46"/>
      <c r="H258" s="46"/>
      <c r="I258" s="46"/>
      <c r="J258" s="46"/>
      <c r="K258" s="46"/>
      <c r="L258" s="30"/>
    </row>
  </sheetData>
  <autoFilter ref="C127:K257" xr:uid="{00000000-0009-0000-0000-000001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43"/>
  <sheetViews>
    <sheetView showGridLines="0" topLeftCell="A135" workbookViewId="0">
      <selection activeCell="F158" sqref="F158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35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90</v>
      </c>
    </row>
    <row r="3" spans="2:46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2:46" ht="24.9" customHeight="1">
      <c r="B4" s="18"/>
      <c r="D4" s="19" t="s">
        <v>96</v>
      </c>
      <c r="L4" s="18"/>
      <c r="M4" s="94" t="s">
        <v>9</v>
      </c>
      <c r="AT4" s="15" t="s">
        <v>3</v>
      </c>
    </row>
    <row r="5" spans="2:46" ht="6.9" customHeight="1">
      <c r="B5" s="18"/>
      <c r="L5" s="18"/>
    </row>
    <row r="6" spans="2:46" ht="12" customHeight="1">
      <c r="B6" s="18"/>
      <c r="D6" s="25" t="s">
        <v>15</v>
      </c>
      <c r="L6" s="18"/>
    </row>
    <row r="7" spans="2:46" ht="26.25" customHeight="1">
      <c r="B7" s="18"/>
      <c r="E7" s="236" t="str">
        <f>'Rekapitulácia stavby'!K6</f>
        <v>Revitalizácia mestského športového areálu Hurbanova ulica, Stará Turá</v>
      </c>
      <c r="F7" s="237"/>
      <c r="G7" s="237"/>
      <c r="H7" s="237"/>
      <c r="L7" s="18"/>
    </row>
    <row r="8" spans="2:46" ht="12" customHeight="1">
      <c r="B8" s="18"/>
      <c r="D8" s="25" t="s">
        <v>97</v>
      </c>
      <c r="L8" s="18"/>
    </row>
    <row r="9" spans="2:46" s="1" customFormat="1" ht="16.5" customHeight="1">
      <c r="B9" s="30"/>
      <c r="E9" s="236" t="s">
        <v>446</v>
      </c>
      <c r="F9" s="238"/>
      <c r="G9" s="238"/>
      <c r="H9" s="238"/>
      <c r="L9" s="30"/>
    </row>
    <row r="10" spans="2:46" s="1" customFormat="1" ht="12" customHeight="1">
      <c r="B10" s="30"/>
      <c r="D10" s="25" t="s">
        <v>447</v>
      </c>
      <c r="L10" s="30"/>
    </row>
    <row r="11" spans="2:46" s="1" customFormat="1" ht="16.5" customHeight="1">
      <c r="B11" s="30"/>
      <c r="E11" s="190" t="s">
        <v>448</v>
      </c>
      <c r="F11" s="238"/>
      <c r="G11" s="238"/>
      <c r="H11" s="238"/>
      <c r="L11" s="30"/>
    </row>
    <row r="12" spans="2:46" s="1" customFormat="1" ht="10.199999999999999">
      <c r="B12" s="30"/>
      <c r="L12" s="30"/>
    </row>
    <row r="13" spans="2:46" s="1" customFormat="1" ht="12" customHeight="1">
      <c r="B13" s="30"/>
      <c r="D13" s="25" t="s">
        <v>17</v>
      </c>
      <c r="F13" s="23" t="s">
        <v>1</v>
      </c>
      <c r="I13" s="25" t="s">
        <v>18</v>
      </c>
      <c r="J13" s="23" t="s">
        <v>1</v>
      </c>
      <c r="L13" s="30"/>
    </row>
    <row r="14" spans="2:46" s="1" customFormat="1" ht="12" customHeight="1">
      <c r="B14" s="30"/>
      <c r="D14" s="25" t="s">
        <v>19</v>
      </c>
      <c r="F14" s="23" t="s">
        <v>20</v>
      </c>
      <c r="I14" s="25" t="s">
        <v>21</v>
      </c>
      <c r="J14" s="53" t="str">
        <f>'Rekapitulácia stavby'!AN8</f>
        <v>Vyplň údaj</v>
      </c>
      <c r="L14" s="30"/>
    </row>
    <row r="15" spans="2:46" s="1" customFormat="1" ht="10.8" customHeight="1">
      <c r="B15" s="30"/>
      <c r="L15" s="30"/>
    </row>
    <row r="16" spans="2:46" s="1" customFormat="1" ht="12" customHeight="1">
      <c r="B16" s="30"/>
      <c r="D16" s="25" t="s">
        <v>22</v>
      </c>
      <c r="I16" s="25" t="s">
        <v>23</v>
      </c>
      <c r="J16" s="23" t="s">
        <v>24</v>
      </c>
      <c r="L16" s="30"/>
    </row>
    <row r="17" spans="2:12" s="1" customFormat="1" ht="18" customHeight="1">
      <c r="B17" s="30"/>
      <c r="E17" s="23" t="s">
        <v>25</v>
      </c>
      <c r="I17" s="25" t="s">
        <v>26</v>
      </c>
      <c r="J17" s="23" t="s">
        <v>1</v>
      </c>
      <c r="L17" s="30"/>
    </row>
    <row r="18" spans="2:12" s="1" customFormat="1" ht="6.9" customHeight="1">
      <c r="B18" s="30"/>
      <c r="L18" s="30"/>
    </row>
    <row r="19" spans="2:12" s="1" customFormat="1" ht="12" customHeight="1">
      <c r="B19" s="30"/>
      <c r="D19" s="25" t="s">
        <v>27</v>
      </c>
      <c r="I19" s="25" t="s">
        <v>23</v>
      </c>
      <c r="J19" s="26" t="str">
        <f>'Rekapitulácia stavby'!AN13</f>
        <v>Vyplň údaj</v>
      </c>
      <c r="L19" s="30"/>
    </row>
    <row r="20" spans="2:12" s="1" customFormat="1" ht="18" customHeight="1">
      <c r="B20" s="30"/>
      <c r="E20" s="239" t="str">
        <f>'Rekapitulácia stavby'!E14</f>
        <v>Vyplň údaj</v>
      </c>
      <c r="F20" s="216"/>
      <c r="G20" s="216"/>
      <c r="H20" s="216"/>
      <c r="I20" s="25" t="s">
        <v>26</v>
      </c>
      <c r="J20" s="26" t="str">
        <f>'Rekapitulácia stavby'!AN14</f>
        <v>Vyplň údaj</v>
      </c>
      <c r="L20" s="30"/>
    </row>
    <row r="21" spans="2:12" s="1" customFormat="1" ht="6.9" customHeight="1">
      <c r="B21" s="30"/>
      <c r="L21" s="30"/>
    </row>
    <row r="22" spans="2:12" s="1" customFormat="1" ht="12" customHeight="1">
      <c r="B22" s="30"/>
      <c r="D22" s="25" t="s">
        <v>29</v>
      </c>
      <c r="I22" s="25" t="s">
        <v>23</v>
      </c>
      <c r="J22" s="23" t="s">
        <v>1</v>
      </c>
      <c r="L22" s="30"/>
    </row>
    <row r="23" spans="2:12" s="1" customFormat="1" ht="18" customHeight="1">
      <c r="B23" s="30"/>
      <c r="E23" s="23" t="s">
        <v>449</v>
      </c>
      <c r="I23" s="25" t="s">
        <v>26</v>
      </c>
      <c r="J23" s="23" t="s">
        <v>1</v>
      </c>
      <c r="L23" s="30"/>
    </row>
    <row r="24" spans="2:12" s="1" customFormat="1" ht="6.9" customHeight="1">
      <c r="B24" s="30"/>
      <c r="L24" s="30"/>
    </row>
    <row r="25" spans="2:12" s="1" customFormat="1" ht="12" customHeight="1">
      <c r="B25" s="30"/>
      <c r="D25" s="25" t="s">
        <v>32</v>
      </c>
      <c r="I25" s="25" t="s">
        <v>23</v>
      </c>
      <c r="J25" s="23" t="str">
        <f>IF('Rekapitulácia stavby'!AN19="","",'Rekapitulácia stavby'!AN19)</f>
        <v/>
      </c>
      <c r="L25" s="30"/>
    </row>
    <row r="26" spans="2:12" s="1" customFormat="1" ht="18" customHeight="1">
      <c r="B26" s="30"/>
      <c r="E26" s="23" t="str">
        <f>IF('Rekapitulácia stavby'!E20="","",'Rekapitulácia stavby'!E20)</f>
        <v xml:space="preserve"> </v>
      </c>
      <c r="I26" s="25" t="s">
        <v>26</v>
      </c>
      <c r="J26" s="23" t="str">
        <f>IF('Rekapitulácia stavby'!AN20="","",'Rekapitulácia stavby'!AN20)</f>
        <v/>
      </c>
      <c r="L26" s="30"/>
    </row>
    <row r="27" spans="2:12" s="1" customFormat="1" ht="6.9" customHeight="1">
      <c r="B27" s="30"/>
      <c r="L27" s="30"/>
    </row>
    <row r="28" spans="2:12" s="1" customFormat="1" ht="12" customHeight="1">
      <c r="B28" s="30"/>
      <c r="D28" s="25" t="s">
        <v>33</v>
      </c>
      <c r="L28" s="30"/>
    </row>
    <row r="29" spans="2:12" s="7" customFormat="1" ht="16.5" customHeight="1">
      <c r="B29" s="95"/>
      <c r="E29" s="221" t="s">
        <v>1</v>
      </c>
      <c r="F29" s="221"/>
      <c r="G29" s="221"/>
      <c r="H29" s="221"/>
      <c r="L29" s="95"/>
    </row>
    <row r="30" spans="2:12" s="1" customFormat="1" ht="6.9" customHeight="1">
      <c r="B30" s="30"/>
      <c r="L30" s="30"/>
    </row>
    <row r="31" spans="2:12" s="1" customFormat="1" ht="6.9" customHeight="1">
      <c r="B31" s="30"/>
      <c r="D31" s="54"/>
      <c r="E31" s="54"/>
      <c r="F31" s="54"/>
      <c r="G31" s="54"/>
      <c r="H31" s="54"/>
      <c r="I31" s="54"/>
      <c r="J31" s="54"/>
      <c r="K31" s="54"/>
      <c r="L31" s="30"/>
    </row>
    <row r="32" spans="2:12" s="1" customFormat="1" ht="25.35" customHeight="1">
      <c r="B32" s="30"/>
      <c r="D32" s="96" t="s">
        <v>34</v>
      </c>
      <c r="J32" s="67">
        <f>ROUND(J124, 2)</f>
        <v>0</v>
      </c>
      <c r="L32" s="30"/>
    </row>
    <row r="33" spans="2:12" s="1" customFormat="1" ht="6.9" customHeight="1">
      <c r="B33" s="30"/>
      <c r="D33" s="54"/>
      <c r="E33" s="54"/>
      <c r="F33" s="54"/>
      <c r="G33" s="54"/>
      <c r="H33" s="54"/>
      <c r="I33" s="54"/>
      <c r="J33" s="54"/>
      <c r="K33" s="54"/>
      <c r="L33" s="30"/>
    </row>
    <row r="34" spans="2:12" s="1" customFormat="1" ht="14.4" customHeight="1">
      <c r="B34" s="30"/>
      <c r="F34" s="33" t="s">
        <v>36</v>
      </c>
      <c r="I34" s="33" t="s">
        <v>35</v>
      </c>
      <c r="J34" s="33" t="s">
        <v>37</v>
      </c>
      <c r="L34" s="30"/>
    </row>
    <row r="35" spans="2:12" s="1" customFormat="1" ht="14.4" customHeight="1">
      <c r="B35" s="30"/>
      <c r="D35" s="56" t="s">
        <v>38</v>
      </c>
      <c r="E35" s="35" t="s">
        <v>39</v>
      </c>
      <c r="F35" s="97">
        <f>ROUND((SUM(BE124:BE142)),  2)</f>
        <v>0</v>
      </c>
      <c r="G35" s="98"/>
      <c r="H35" s="98"/>
      <c r="I35" s="99">
        <v>0.23</v>
      </c>
      <c r="J35" s="97">
        <f>ROUND(((SUM(BE124:BE142))*I35),  2)</f>
        <v>0</v>
      </c>
      <c r="L35" s="30"/>
    </row>
    <row r="36" spans="2:12" s="1" customFormat="1" ht="14.4" customHeight="1">
      <c r="B36" s="30"/>
      <c r="E36" s="35" t="s">
        <v>40</v>
      </c>
      <c r="F36" s="97">
        <f>ROUND((SUM(BF124:BF142)),  2)</f>
        <v>0</v>
      </c>
      <c r="G36" s="98"/>
      <c r="H36" s="98"/>
      <c r="I36" s="99">
        <v>0.23</v>
      </c>
      <c r="J36" s="97">
        <f>ROUND(((SUM(BF124:BF142))*I36),  2)</f>
        <v>0</v>
      </c>
      <c r="L36" s="30"/>
    </row>
    <row r="37" spans="2:12" s="1" customFormat="1" ht="14.4" hidden="1" customHeight="1">
      <c r="B37" s="30"/>
      <c r="E37" s="25" t="s">
        <v>41</v>
      </c>
      <c r="F37" s="87">
        <f>ROUND((SUM(BG124:BG142)),  2)</f>
        <v>0</v>
      </c>
      <c r="I37" s="100">
        <v>0.23</v>
      </c>
      <c r="J37" s="87">
        <f>0</f>
        <v>0</v>
      </c>
      <c r="L37" s="30"/>
    </row>
    <row r="38" spans="2:12" s="1" customFormat="1" ht="14.4" hidden="1" customHeight="1">
      <c r="B38" s="30"/>
      <c r="E38" s="25" t="s">
        <v>42</v>
      </c>
      <c r="F38" s="87">
        <f>ROUND((SUM(BH124:BH142)),  2)</f>
        <v>0</v>
      </c>
      <c r="I38" s="100">
        <v>0.23</v>
      </c>
      <c r="J38" s="87">
        <f>0</f>
        <v>0</v>
      </c>
      <c r="L38" s="30"/>
    </row>
    <row r="39" spans="2:12" s="1" customFormat="1" ht="14.4" hidden="1" customHeight="1">
      <c r="B39" s="30"/>
      <c r="E39" s="35" t="s">
        <v>43</v>
      </c>
      <c r="F39" s="97">
        <f>ROUND((SUM(BI124:BI142)),  2)</f>
        <v>0</v>
      </c>
      <c r="G39" s="98"/>
      <c r="H39" s="98"/>
      <c r="I39" s="99">
        <v>0</v>
      </c>
      <c r="J39" s="97">
        <f>0</f>
        <v>0</v>
      </c>
      <c r="L39" s="30"/>
    </row>
    <row r="40" spans="2:12" s="1" customFormat="1" ht="6.9" customHeight="1">
      <c r="B40" s="30"/>
      <c r="L40" s="30"/>
    </row>
    <row r="41" spans="2:12" s="1" customFormat="1" ht="25.35" customHeight="1">
      <c r="B41" s="30"/>
      <c r="C41" s="101"/>
      <c r="D41" s="102" t="s">
        <v>44</v>
      </c>
      <c r="E41" s="58"/>
      <c r="F41" s="58"/>
      <c r="G41" s="103" t="s">
        <v>45</v>
      </c>
      <c r="H41" s="104" t="s">
        <v>46</v>
      </c>
      <c r="I41" s="58"/>
      <c r="J41" s="105">
        <f>SUM(J32:J39)</f>
        <v>0</v>
      </c>
      <c r="K41" s="106"/>
      <c r="L41" s="30"/>
    </row>
    <row r="42" spans="2:12" s="1" customFormat="1" ht="14.4" customHeight="1">
      <c r="B42" s="30"/>
      <c r="L42" s="30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0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30"/>
    </row>
    <row r="51" spans="2:12" ht="10.199999999999999">
      <c r="B51" s="18"/>
      <c r="L51" s="18"/>
    </row>
    <row r="52" spans="2:12" ht="10.199999999999999">
      <c r="B52" s="18"/>
      <c r="L52" s="18"/>
    </row>
    <row r="53" spans="2:12" ht="10.199999999999999">
      <c r="B53" s="18"/>
      <c r="L53" s="18"/>
    </row>
    <row r="54" spans="2:12" ht="10.199999999999999">
      <c r="B54" s="18"/>
      <c r="L54" s="18"/>
    </row>
    <row r="55" spans="2:12" ht="10.199999999999999">
      <c r="B55" s="18"/>
      <c r="L55" s="18"/>
    </row>
    <row r="56" spans="2:12" ht="10.199999999999999">
      <c r="B56" s="18"/>
      <c r="L56" s="18"/>
    </row>
    <row r="57" spans="2:12" ht="10.199999999999999">
      <c r="B57" s="18"/>
      <c r="L57" s="18"/>
    </row>
    <row r="58" spans="2:12" ht="10.199999999999999">
      <c r="B58" s="18"/>
      <c r="L58" s="18"/>
    </row>
    <row r="59" spans="2:12" ht="10.199999999999999">
      <c r="B59" s="18"/>
      <c r="L59" s="18"/>
    </row>
    <row r="60" spans="2:12" ht="10.199999999999999">
      <c r="B60" s="18"/>
      <c r="L60" s="18"/>
    </row>
    <row r="61" spans="2:12" s="1" customFormat="1" ht="13.2">
      <c r="B61" s="30"/>
      <c r="D61" s="44" t="s">
        <v>49</v>
      </c>
      <c r="E61" s="32"/>
      <c r="F61" s="107" t="s">
        <v>50</v>
      </c>
      <c r="G61" s="44" t="s">
        <v>49</v>
      </c>
      <c r="H61" s="32"/>
      <c r="I61" s="32"/>
      <c r="J61" s="108" t="s">
        <v>50</v>
      </c>
      <c r="K61" s="32"/>
      <c r="L61" s="30"/>
    </row>
    <row r="62" spans="2:12" ht="10.199999999999999">
      <c r="B62" s="18"/>
      <c r="L62" s="18"/>
    </row>
    <row r="63" spans="2:12" ht="10.199999999999999">
      <c r="B63" s="18"/>
      <c r="L63" s="18"/>
    </row>
    <row r="64" spans="2:12" ht="10.199999999999999">
      <c r="B64" s="18"/>
      <c r="L64" s="18"/>
    </row>
    <row r="65" spans="2:12" s="1" customFormat="1" ht="13.2">
      <c r="B65" s="30"/>
      <c r="D65" s="42" t="s">
        <v>51</v>
      </c>
      <c r="E65" s="43"/>
      <c r="F65" s="43"/>
      <c r="G65" s="42" t="s">
        <v>52</v>
      </c>
      <c r="H65" s="43"/>
      <c r="I65" s="43"/>
      <c r="J65" s="43"/>
      <c r="K65" s="43"/>
      <c r="L65" s="30"/>
    </row>
    <row r="66" spans="2:12" ht="10.199999999999999">
      <c r="B66" s="18"/>
      <c r="L66" s="18"/>
    </row>
    <row r="67" spans="2:12" ht="10.199999999999999">
      <c r="B67" s="18"/>
      <c r="L67" s="18"/>
    </row>
    <row r="68" spans="2:12" ht="10.199999999999999">
      <c r="B68" s="18"/>
      <c r="L68" s="18"/>
    </row>
    <row r="69" spans="2:12" ht="10.199999999999999">
      <c r="B69" s="18"/>
      <c r="L69" s="18"/>
    </row>
    <row r="70" spans="2:12" ht="10.199999999999999">
      <c r="B70" s="18"/>
      <c r="L70" s="18"/>
    </row>
    <row r="71" spans="2:12" ht="10.199999999999999">
      <c r="B71" s="18"/>
      <c r="L71" s="18"/>
    </row>
    <row r="72" spans="2:12" ht="10.199999999999999">
      <c r="B72" s="18"/>
      <c r="L72" s="18"/>
    </row>
    <row r="73" spans="2:12" ht="10.199999999999999">
      <c r="B73" s="18"/>
      <c r="L73" s="18"/>
    </row>
    <row r="74" spans="2:12" ht="10.199999999999999">
      <c r="B74" s="18"/>
      <c r="L74" s="18"/>
    </row>
    <row r="75" spans="2:12" ht="10.199999999999999">
      <c r="B75" s="18"/>
      <c r="L75" s="18"/>
    </row>
    <row r="76" spans="2:12" s="1" customFormat="1" ht="13.2">
      <c r="B76" s="30"/>
      <c r="D76" s="44" t="s">
        <v>49</v>
      </c>
      <c r="E76" s="32"/>
      <c r="F76" s="107" t="s">
        <v>50</v>
      </c>
      <c r="G76" s="44" t="s">
        <v>49</v>
      </c>
      <c r="H76" s="32"/>
      <c r="I76" s="32"/>
      <c r="J76" s="108" t="s">
        <v>50</v>
      </c>
      <c r="K76" s="32"/>
      <c r="L76" s="30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12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12" s="1" customFormat="1" ht="24.9" customHeight="1">
      <c r="B82" s="30"/>
      <c r="C82" s="19" t="s">
        <v>100</v>
      </c>
      <c r="L82" s="30"/>
    </row>
    <row r="83" spans="2:12" s="1" customFormat="1" ht="6.9" customHeight="1">
      <c r="B83" s="30"/>
      <c r="L83" s="30"/>
    </row>
    <row r="84" spans="2:12" s="1" customFormat="1" ht="12" customHeight="1">
      <c r="B84" s="30"/>
      <c r="C84" s="25" t="s">
        <v>15</v>
      </c>
      <c r="L84" s="30"/>
    </row>
    <row r="85" spans="2:12" s="1" customFormat="1" ht="26.25" customHeight="1">
      <c r="B85" s="30"/>
      <c r="E85" s="236" t="str">
        <f>E7</f>
        <v>Revitalizácia mestského športového areálu Hurbanova ulica, Stará Turá</v>
      </c>
      <c r="F85" s="237"/>
      <c r="G85" s="237"/>
      <c r="H85" s="237"/>
      <c r="L85" s="30"/>
    </row>
    <row r="86" spans="2:12" ht="12" customHeight="1">
      <c r="B86" s="18"/>
      <c r="C86" s="25" t="s">
        <v>97</v>
      </c>
      <c r="L86" s="18"/>
    </row>
    <row r="87" spans="2:12" s="1" customFormat="1" ht="16.5" customHeight="1">
      <c r="B87" s="30"/>
      <c r="E87" s="236" t="s">
        <v>446</v>
      </c>
      <c r="F87" s="238"/>
      <c r="G87" s="238"/>
      <c r="H87" s="238"/>
      <c r="L87" s="30"/>
    </row>
    <row r="88" spans="2:12" s="1" customFormat="1" ht="12" customHeight="1">
      <c r="B88" s="30"/>
      <c r="C88" s="25" t="s">
        <v>447</v>
      </c>
      <c r="L88" s="30"/>
    </row>
    <row r="89" spans="2:12" s="1" customFormat="1" ht="16.5" customHeight="1">
      <c r="B89" s="30"/>
      <c r="E89" s="190" t="str">
        <f>E11</f>
        <v>1.1 - SO 02.1 Hracia plocha - výmena umelej trávy</v>
      </c>
      <c r="F89" s="238"/>
      <c r="G89" s="238"/>
      <c r="H89" s="238"/>
      <c r="L89" s="30"/>
    </row>
    <row r="90" spans="2:12" s="1" customFormat="1" ht="6.9" customHeight="1">
      <c r="B90" s="30"/>
      <c r="L90" s="30"/>
    </row>
    <row r="91" spans="2:12" s="1" customFormat="1" ht="12" customHeight="1">
      <c r="B91" s="30"/>
      <c r="C91" s="25" t="s">
        <v>19</v>
      </c>
      <c r="F91" s="23" t="str">
        <f>F14</f>
        <v>k.ú. Stará Turá parc.č.1589/36</v>
      </c>
      <c r="I91" s="25" t="s">
        <v>21</v>
      </c>
      <c r="J91" s="53" t="str">
        <f>IF(J14="","",J14)</f>
        <v>Vyplň údaj</v>
      </c>
      <c r="L91" s="30"/>
    </row>
    <row r="92" spans="2:12" s="1" customFormat="1" ht="6.9" customHeight="1">
      <c r="B92" s="30"/>
      <c r="L92" s="30"/>
    </row>
    <row r="93" spans="2:12" s="1" customFormat="1" ht="25.65" customHeight="1">
      <c r="B93" s="30"/>
      <c r="C93" s="25" t="s">
        <v>22</v>
      </c>
      <c r="F93" s="23" t="str">
        <f>E17</f>
        <v>Mesto Stará Turá,Gen.M.R.Štefánika 375/63,91601 St</v>
      </c>
      <c r="I93" s="25" t="s">
        <v>29</v>
      </c>
      <c r="J93" s="28" t="str">
        <f>E23</f>
        <v>Ing.arch. Katarína Robeková</v>
      </c>
      <c r="L93" s="30"/>
    </row>
    <row r="94" spans="2:12" s="1" customFormat="1" ht="15.15" customHeight="1">
      <c r="B94" s="30"/>
      <c r="C94" s="25" t="s">
        <v>27</v>
      </c>
      <c r="F94" s="23" t="str">
        <f>IF(E20="","",E20)</f>
        <v>Vyplň údaj</v>
      </c>
      <c r="I94" s="25" t="s">
        <v>32</v>
      </c>
      <c r="J94" s="28" t="str">
        <f>E26</f>
        <v xml:space="preserve"> </v>
      </c>
      <c r="L94" s="30"/>
    </row>
    <row r="95" spans="2:12" s="1" customFormat="1" ht="10.35" customHeight="1">
      <c r="B95" s="30"/>
      <c r="L95" s="30"/>
    </row>
    <row r="96" spans="2:12" s="1" customFormat="1" ht="29.25" customHeight="1">
      <c r="B96" s="30"/>
      <c r="C96" s="109" t="s">
        <v>101</v>
      </c>
      <c r="D96" s="101"/>
      <c r="E96" s="101"/>
      <c r="F96" s="101"/>
      <c r="G96" s="101"/>
      <c r="H96" s="101"/>
      <c r="I96" s="101"/>
      <c r="J96" s="110" t="s">
        <v>102</v>
      </c>
      <c r="K96" s="101"/>
      <c r="L96" s="30"/>
    </row>
    <row r="97" spans="2:47" s="1" customFormat="1" ht="10.35" customHeight="1">
      <c r="B97" s="30"/>
      <c r="L97" s="30"/>
    </row>
    <row r="98" spans="2:47" s="1" customFormat="1" ht="22.8" customHeight="1">
      <c r="B98" s="30"/>
      <c r="C98" s="111" t="s">
        <v>103</v>
      </c>
      <c r="J98" s="67">
        <f>J124</f>
        <v>0</v>
      </c>
      <c r="L98" s="30"/>
      <c r="AU98" s="15" t="s">
        <v>104</v>
      </c>
    </row>
    <row r="99" spans="2:47" s="8" customFormat="1" ht="24.9" customHeight="1">
      <c r="B99" s="112"/>
      <c r="D99" s="113" t="s">
        <v>105</v>
      </c>
      <c r="E99" s="114"/>
      <c r="F99" s="114"/>
      <c r="G99" s="114"/>
      <c r="H99" s="114"/>
      <c r="I99" s="114"/>
      <c r="J99" s="115">
        <f>J125</f>
        <v>0</v>
      </c>
      <c r="L99" s="112"/>
    </row>
    <row r="100" spans="2:47" s="9" customFormat="1" ht="19.95" customHeight="1">
      <c r="B100" s="116"/>
      <c r="D100" s="117" t="s">
        <v>450</v>
      </c>
      <c r="E100" s="118"/>
      <c r="F100" s="118"/>
      <c r="G100" s="118"/>
      <c r="H100" s="118"/>
      <c r="I100" s="118"/>
      <c r="J100" s="119">
        <f>J126</f>
        <v>0</v>
      </c>
      <c r="L100" s="116"/>
    </row>
    <row r="101" spans="2:47" s="9" customFormat="1" ht="19.95" customHeight="1">
      <c r="B101" s="116"/>
      <c r="D101" s="117" t="s">
        <v>451</v>
      </c>
      <c r="E101" s="118"/>
      <c r="F101" s="118"/>
      <c r="G101" s="118"/>
      <c r="H101" s="118"/>
      <c r="I101" s="118"/>
      <c r="J101" s="119">
        <f>J132</f>
        <v>0</v>
      </c>
      <c r="L101" s="116"/>
    </row>
    <row r="102" spans="2:47" s="9" customFormat="1" ht="19.95" customHeight="1">
      <c r="B102" s="116"/>
      <c r="D102" s="117" t="s">
        <v>452</v>
      </c>
      <c r="E102" s="118"/>
      <c r="F102" s="118"/>
      <c r="G102" s="118"/>
      <c r="H102" s="118"/>
      <c r="I102" s="118"/>
      <c r="J102" s="119">
        <f>J140</f>
        <v>0</v>
      </c>
      <c r="L102" s="116"/>
    </row>
    <row r="103" spans="2:47" s="1" customFormat="1" ht="21.75" customHeight="1">
      <c r="B103" s="30"/>
      <c r="L103" s="30"/>
    </row>
    <row r="104" spans="2:47" s="1" customFormat="1" ht="6.9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0"/>
    </row>
    <row r="108" spans="2:47" s="1" customFormat="1" ht="6.9" customHeight="1"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30"/>
    </row>
    <row r="109" spans="2:47" s="1" customFormat="1" ht="24.9" customHeight="1">
      <c r="B109" s="30"/>
      <c r="C109" s="19" t="s">
        <v>117</v>
      </c>
      <c r="L109" s="30"/>
    </row>
    <row r="110" spans="2:47" s="1" customFormat="1" ht="6.9" customHeight="1">
      <c r="B110" s="30"/>
      <c r="L110" s="30"/>
    </row>
    <row r="111" spans="2:47" s="1" customFormat="1" ht="12" customHeight="1">
      <c r="B111" s="30"/>
      <c r="C111" s="25" t="s">
        <v>15</v>
      </c>
      <c r="L111" s="30"/>
    </row>
    <row r="112" spans="2:47" s="1" customFormat="1" ht="26.25" customHeight="1">
      <c r="B112" s="30"/>
      <c r="E112" s="236" t="str">
        <f>E7</f>
        <v>Revitalizácia mestského športového areálu Hurbanova ulica, Stará Turá</v>
      </c>
      <c r="F112" s="237"/>
      <c r="G112" s="237"/>
      <c r="H112" s="237"/>
      <c r="L112" s="30"/>
    </row>
    <row r="113" spans="2:65" ht="12" customHeight="1">
      <c r="B113" s="18"/>
      <c r="C113" s="25" t="s">
        <v>97</v>
      </c>
      <c r="L113" s="18"/>
    </row>
    <row r="114" spans="2:65" s="1" customFormat="1" ht="16.5" customHeight="1">
      <c r="B114" s="30"/>
      <c r="E114" s="236" t="s">
        <v>446</v>
      </c>
      <c r="F114" s="238"/>
      <c r="G114" s="238"/>
      <c r="H114" s="238"/>
      <c r="L114" s="30"/>
    </row>
    <row r="115" spans="2:65" s="1" customFormat="1" ht="12" customHeight="1">
      <c r="B115" s="30"/>
      <c r="C115" s="25" t="s">
        <v>447</v>
      </c>
      <c r="L115" s="30"/>
    </row>
    <row r="116" spans="2:65" s="1" customFormat="1" ht="16.5" customHeight="1">
      <c r="B116" s="30"/>
      <c r="E116" s="190" t="str">
        <f>E11</f>
        <v>1.1 - SO 02.1 Hracia plocha - výmena umelej trávy</v>
      </c>
      <c r="F116" s="238"/>
      <c r="G116" s="238"/>
      <c r="H116" s="238"/>
      <c r="L116" s="30"/>
    </row>
    <row r="117" spans="2:65" s="1" customFormat="1" ht="6.9" customHeight="1">
      <c r="B117" s="30"/>
      <c r="L117" s="30"/>
    </row>
    <row r="118" spans="2:65" s="1" customFormat="1" ht="12" customHeight="1">
      <c r="B118" s="30"/>
      <c r="C118" s="25" t="s">
        <v>19</v>
      </c>
      <c r="F118" s="23" t="str">
        <f>F14</f>
        <v>k.ú. Stará Turá parc.č.1589/36</v>
      </c>
      <c r="I118" s="25" t="s">
        <v>21</v>
      </c>
      <c r="J118" s="53" t="str">
        <f>IF(J14="","",J14)</f>
        <v>Vyplň údaj</v>
      </c>
      <c r="L118" s="30"/>
    </row>
    <row r="119" spans="2:65" s="1" customFormat="1" ht="6.9" customHeight="1">
      <c r="B119" s="30"/>
      <c r="L119" s="30"/>
    </row>
    <row r="120" spans="2:65" s="1" customFormat="1" ht="25.65" customHeight="1">
      <c r="B120" s="30"/>
      <c r="C120" s="25" t="s">
        <v>22</v>
      </c>
      <c r="F120" s="23" t="str">
        <f>E17</f>
        <v>Mesto Stará Turá,Gen.M.R.Štefánika 375/63,91601 St</v>
      </c>
      <c r="I120" s="25" t="s">
        <v>29</v>
      </c>
      <c r="J120" s="28" t="str">
        <f>E23</f>
        <v>Ing.arch. Katarína Robeková</v>
      </c>
      <c r="L120" s="30"/>
    </row>
    <row r="121" spans="2:65" s="1" customFormat="1" ht="15.15" customHeight="1">
      <c r="B121" s="30"/>
      <c r="C121" s="25" t="s">
        <v>27</v>
      </c>
      <c r="F121" s="23" t="str">
        <f>IF(E20="","",E20)</f>
        <v>Vyplň údaj</v>
      </c>
      <c r="I121" s="25" t="s">
        <v>32</v>
      </c>
      <c r="J121" s="28" t="str">
        <f>E26</f>
        <v xml:space="preserve"> </v>
      </c>
      <c r="L121" s="30"/>
    </row>
    <row r="122" spans="2:65" s="1" customFormat="1" ht="10.35" customHeight="1">
      <c r="B122" s="30"/>
      <c r="L122" s="30"/>
    </row>
    <row r="123" spans="2:65" s="10" customFormat="1" ht="29.25" customHeight="1">
      <c r="B123" s="120"/>
      <c r="C123" s="121" t="s">
        <v>118</v>
      </c>
      <c r="D123" s="122" t="s">
        <v>59</v>
      </c>
      <c r="E123" s="122" t="s">
        <v>55</v>
      </c>
      <c r="F123" s="122" t="s">
        <v>56</v>
      </c>
      <c r="G123" s="122" t="s">
        <v>119</v>
      </c>
      <c r="H123" s="122" t="s">
        <v>120</v>
      </c>
      <c r="I123" s="122" t="s">
        <v>121</v>
      </c>
      <c r="J123" s="123" t="s">
        <v>102</v>
      </c>
      <c r="K123" s="124" t="s">
        <v>122</v>
      </c>
      <c r="L123" s="120"/>
      <c r="M123" s="60" t="s">
        <v>1</v>
      </c>
      <c r="N123" s="61" t="s">
        <v>38</v>
      </c>
      <c r="O123" s="61" t="s">
        <v>123</v>
      </c>
      <c r="P123" s="61" t="s">
        <v>124</v>
      </c>
      <c r="Q123" s="61" t="s">
        <v>125</v>
      </c>
      <c r="R123" s="61" t="s">
        <v>126</v>
      </c>
      <c r="S123" s="61" t="s">
        <v>127</v>
      </c>
      <c r="T123" s="62" t="s">
        <v>128</v>
      </c>
    </row>
    <row r="124" spans="2:65" s="1" customFormat="1" ht="22.8" customHeight="1">
      <c r="B124" s="30"/>
      <c r="C124" s="65" t="s">
        <v>103</v>
      </c>
      <c r="J124" s="125">
        <f>BK124</f>
        <v>0</v>
      </c>
      <c r="L124" s="30"/>
      <c r="M124" s="63"/>
      <c r="N124" s="54"/>
      <c r="O124" s="54"/>
      <c r="P124" s="126">
        <f>P125</f>
        <v>0</v>
      </c>
      <c r="Q124" s="54"/>
      <c r="R124" s="126">
        <f>R125</f>
        <v>1.6781903999999999</v>
      </c>
      <c r="S124" s="54"/>
      <c r="T124" s="127">
        <f>T125</f>
        <v>3.2399999999999998</v>
      </c>
      <c r="AT124" s="15" t="s">
        <v>73</v>
      </c>
      <c r="AU124" s="15" t="s">
        <v>104</v>
      </c>
      <c r="BK124" s="128">
        <f>BK125</f>
        <v>0</v>
      </c>
    </row>
    <row r="125" spans="2:65" s="11" customFormat="1" ht="25.95" customHeight="1">
      <c r="B125" s="129"/>
      <c r="D125" s="130" t="s">
        <v>73</v>
      </c>
      <c r="E125" s="131" t="s">
        <v>129</v>
      </c>
      <c r="F125" s="131" t="s">
        <v>130</v>
      </c>
      <c r="I125" s="132"/>
      <c r="J125" s="133">
        <f>BK125</f>
        <v>0</v>
      </c>
      <c r="L125" s="129"/>
      <c r="M125" s="134"/>
      <c r="P125" s="135">
        <f>P126+P132+P140</f>
        <v>0</v>
      </c>
      <c r="R125" s="135">
        <f>R126+R132+R140</f>
        <v>1.6781903999999999</v>
      </c>
      <c r="T125" s="136">
        <f>T126+T132+T140</f>
        <v>3.2399999999999998</v>
      </c>
      <c r="AR125" s="130" t="s">
        <v>79</v>
      </c>
      <c r="AT125" s="137" t="s">
        <v>73</v>
      </c>
      <c r="AU125" s="137" t="s">
        <v>74</v>
      </c>
      <c r="AY125" s="130" t="s">
        <v>131</v>
      </c>
      <c r="BK125" s="138">
        <f>BK126+BK132+BK140</f>
        <v>0</v>
      </c>
    </row>
    <row r="126" spans="2:65" s="11" customFormat="1" ht="22.8" customHeight="1">
      <c r="B126" s="129"/>
      <c r="D126" s="130" t="s">
        <v>73</v>
      </c>
      <c r="E126" s="139" t="s">
        <v>152</v>
      </c>
      <c r="F126" s="139" t="s">
        <v>453</v>
      </c>
      <c r="I126" s="132"/>
      <c r="J126" s="140">
        <f>BK126</f>
        <v>0</v>
      </c>
      <c r="L126" s="129"/>
      <c r="M126" s="134"/>
      <c r="P126" s="135">
        <f>SUM(P127:P131)</f>
        <v>0</v>
      </c>
      <c r="R126" s="135">
        <f>SUM(R127:R131)</f>
        <v>1.6781903999999999</v>
      </c>
      <c r="T126" s="136">
        <f>SUM(T127:T131)</f>
        <v>0</v>
      </c>
      <c r="AR126" s="130" t="s">
        <v>79</v>
      </c>
      <c r="AT126" s="137" t="s">
        <v>73</v>
      </c>
      <c r="AU126" s="137" t="s">
        <v>79</v>
      </c>
      <c r="AY126" s="130" t="s">
        <v>131</v>
      </c>
      <c r="BK126" s="138">
        <f>SUM(BK127:BK131)</f>
        <v>0</v>
      </c>
    </row>
    <row r="127" spans="2:65" s="1" customFormat="1" ht="16.5" customHeight="1">
      <c r="B127" s="141"/>
      <c r="C127" s="142" t="s">
        <v>79</v>
      </c>
      <c r="D127" s="142" t="s">
        <v>133</v>
      </c>
      <c r="E127" s="143" t="s">
        <v>454</v>
      </c>
      <c r="F127" s="144" t="s">
        <v>455</v>
      </c>
      <c r="G127" s="145" t="s">
        <v>136</v>
      </c>
      <c r="H127" s="146">
        <v>810.72</v>
      </c>
      <c r="I127" s="147"/>
      <c r="J127" s="148">
        <f>ROUND(I127*H127,2)</f>
        <v>0</v>
      </c>
      <c r="K127" s="149"/>
      <c r="L127" s="30"/>
      <c r="M127" s="150" t="s">
        <v>1</v>
      </c>
      <c r="N127" s="151" t="s">
        <v>40</v>
      </c>
      <c r="P127" s="152">
        <f>O127*H127</f>
        <v>0</v>
      </c>
      <c r="Q127" s="152">
        <v>0</v>
      </c>
      <c r="R127" s="152">
        <f>Q127*H127</f>
        <v>0</v>
      </c>
      <c r="S127" s="152">
        <v>0</v>
      </c>
      <c r="T127" s="153">
        <f>S127*H127</f>
        <v>0</v>
      </c>
      <c r="AR127" s="154" t="s">
        <v>137</v>
      </c>
      <c r="AT127" s="154" t="s">
        <v>133</v>
      </c>
      <c r="AU127" s="154" t="s">
        <v>89</v>
      </c>
      <c r="AY127" s="15" t="s">
        <v>131</v>
      </c>
      <c r="BE127" s="155">
        <f>IF(N127="základná",J127,0)</f>
        <v>0</v>
      </c>
      <c r="BF127" s="155">
        <f>IF(N127="znížená",J127,0)</f>
        <v>0</v>
      </c>
      <c r="BG127" s="155">
        <f>IF(N127="zákl. prenesená",J127,0)</f>
        <v>0</v>
      </c>
      <c r="BH127" s="155">
        <f>IF(N127="zníž. prenesená",J127,0)</f>
        <v>0</v>
      </c>
      <c r="BI127" s="155">
        <f>IF(N127="nulová",J127,0)</f>
        <v>0</v>
      </c>
      <c r="BJ127" s="15" t="s">
        <v>89</v>
      </c>
      <c r="BK127" s="155">
        <f>ROUND(I127*H127,2)</f>
        <v>0</v>
      </c>
      <c r="BL127" s="15" t="s">
        <v>137</v>
      </c>
      <c r="BM127" s="154" t="s">
        <v>137</v>
      </c>
    </row>
    <row r="128" spans="2:65" s="1" customFormat="1" ht="16.5" customHeight="1">
      <c r="B128" s="141"/>
      <c r="C128" s="142" t="s">
        <v>89</v>
      </c>
      <c r="D128" s="142" t="s">
        <v>133</v>
      </c>
      <c r="E128" s="143" t="s">
        <v>456</v>
      </c>
      <c r="F128" s="144" t="s">
        <v>457</v>
      </c>
      <c r="G128" s="145" t="s">
        <v>136</v>
      </c>
      <c r="H128" s="146">
        <v>810.72</v>
      </c>
      <c r="I128" s="147"/>
      <c r="J128" s="148">
        <f>ROUND(I128*H128,2)</f>
        <v>0</v>
      </c>
      <c r="K128" s="149"/>
      <c r="L128" s="30"/>
      <c r="M128" s="150" t="s">
        <v>1</v>
      </c>
      <c r="N128" s="151" t="s">
        <v>40</v>
      </c>
      <c r="P128" s="152">
        <f>O128*H128</f>
        <v>0</v>
      </c>
      <c r="Q128" s="152">
        <v>2.7E-4</v>
      </c>
      <c r="R128" s="152">
        <f>Q128*H128</f>
        <v>0.21889440000000002</v>
      </c>
      <c r="S128" s="152">
        <v>0</v>
      </c>
      <c r="T128" s="153">
        <f>S128*H128</f>
        <v>0</v>
      </c>
      <c r="AR128" s="154" t="s">
        <v>137</v>
      </c>
      <c r="AT128" s="154" t="s">
        <v>133</v>
      </c>
      <c r="AU128" s="154" t="s">
        <v>89</v>
      </c>
      <c r="AY128" s="15" t="s">
        <v>131</v>
      </c>
      <c r="BE128" s="155">
        <f>IF(N128="základná",J128,0)</f>
        <v>0</v>
      </c>
      <c r="BF128" s="155">
        <f>IF(N128="znížená",J128,0)</f>
        <v>0</v>
      </c>
      <c r="BG128" s="155">
        <f>IF(N128="zákl. prenesená",J128,0)</f>
        <v>0</v>
      </c>
      <c r="BH128" s="155">
        <f>IF(N128="zníž. prenesená",J128,0)</f>
        <v>0</v>
      </c>
      <c r="BI128" s="155">
        <f>IF(N128="nulová",J128,0)</f>
        <v>0</v>
      </c>
      <c r="BJ128" s="15" t="s">
        <v>89</v>
      </c>
      <c r="BK128" s="155">
        <f>ROUND(I128*H128,2)</f>
        <v>0</v>
      </c>
      <c r="BL128" s="15" t="s">
        <v>137</v>
      </c>
      <c r="BM128" s="154" t="s">
        <v>458</v>
      </c>
    </row>
    <row r="129" spans="2:65" s="1" customFormat="1" ht="49.05" customHeight="1">
      <c r="B129" s="141"/>
      <c r="C129" s="171" t="s">
        <v>144</v>
      </c>
      <c r="D129" s="171" t="s">
        <v>201</v>
      </c>
      <c r="E129" s="172" t="s">
        <v>459</v>
      </c>
      <c r="F129" s="173" t="s">
        <v>460</v>
      </c>
      <c r="G129" s="174" t="s">
        <v>136</v>
      </c>
      <c r="H129" s="175">
        <v>810.72</v>
      </c>
      <c r="I129" s="176"/>
      <c r="J129" s="177">
        <f>ROUND(I129*H129,2)</f>
        <v>0</v>
      </c>
      <c r="K129" s="178"/>
      <c r="L129" s="179"/>
      <c r="M129" s="180" t="s">
        <v>1</v>
      </c>
      <c r="N129" s="181" t="s">
        <v>40</v>
      </c>
      <c r="P129" s="152">
        <f>O129*H129</f>
        <v>0</v>
      </c>
      <c r="Q129" s="152">
        <v>1.8E-3</v>
      </c>
      <c r="R129" s="152">
        <f>Q129*H129</f>
        <v>1.4592959999999999</v>
      </c>
      <c r="S129" s="152">
        <v>0</v>
      </c>
      <c r="T129" s="153">
        <f>S129*H129</f>
        <v>0</v>
      </c>
      <c r="AR129" s="154" t="s">
        <v>151</v>
      </c>
      <c r="AT129" s="154" t="s">
        <v>201</v>
      </c>
      <c r="AU129" s="154" t="s">
        <v>89</v>
      </c>
      <c r="AY129" s="15" t="s">
        <v>131</v>
      </c>
      <c r="BE129" s="155">
        <f>IF(N129="základná",J129,0)</f>
        <v>0</v>
      </c>
      <c r="BF129" s="155">
        <f>IF(N129="znížená",J129,0)</f>
        <v>0</v>
      </c>
      <c r="BG129" s="155">
        <f>IF(N129="zákl. prenesená",J129,0)</f>
        <v>0</v>
      </c>
      <c r="BH129" s="155">
        <f>IF(N129="zníž. prenesená",J129,0)</f>
        <v>0</v>
      </c>
      <c r="BI129" s="155">
        <f>IF(N129="nulová",J129,0)</f>
        <v>0</v>
      </c>
      <c r="BJ129" s="15" t="s">
        <v>89</v>
      </c>
      <c r="BK129" s="155">
        <f>ROUND(I129*H129,2)</f>
        <v>0</v>
      </c>
      <c r="BL129" s="15" t="s">
        <v>137</v>
      </c>
      <c r="BM129" s="154" t="s">
        <v>461</v>
      </c>
    </row>
    <row r="130" spans="2:65" s="1" customFormat="1" ht="16.5" customHeight="1">
      <c r="B130" s="141"/>
      <c r="C130" s="142" t="s">
        <v>137</v>
      </c>
      <c r="D130" s="142" t="s">
        <v>133</v>
      </c>
      <c r="E130" s="143" t="s">
        <v>462</v>
      </c>
      <c r="F130" s="144" t="s">
        <v>463</v>
      </c>
      <c r="G130" s="145" t="s">
        <v>235</v>
      </c>
      <c r="H130" s="146">
        <v>554</v>
      </c>
      <c r="I130" s="147"/>
      <c r="J130" s="148">
        <f>ROUND(I130*H130,2)</f>
        <v>0</v>
      </c>
      <c r="K130" s="149"/>
      <c r="L130" s="30"/>
      <c r="M130" s="150" t="s">
        <v>1</v>
      </c>
      <c r="N130" s="151" t="s">
        <v>40</v>
      </c>
      <c r="P130" s="152">
        <f>O130*H130</f>
        <v>0</v>
      </c>
      <c r="Q130" s="152">
        <v>0</v>
      </c>
      <c r="R130" s="152">
        <f>Q130*H130</f>
        <v>0</v>
      </c>
      <c r="S130" s="152">
        <v>0</v>
      </c>
      <c r="T130" s="153">
        <f>S130*H130</f>
        <v>0</v>
      </c>
      <c r="AR130" s="154" t="s">
        <v>137</v>
      </c>
      <c r="AT130" s="154" t="s">
        <v>133</v>
      </c>
      <c r="AU130" s="154" t="s">
        <v>89</v>
      </c>
      <c r="AY130" s="15" t="s">
        <v>131</v>
      </c>
      <c r="BE130" s="155">
        <f>IF(N130="základná",J130,0)</f>
        <v>0</v>
      </c>
      <c r="BF130" s="155">
        <f>IF(N130="znížená",J130,0)</f>
        <v>0</v>
      </c>
      <c r="BG130" s="155">
        <f>IF(N130="zákl. prenesená",J130,0)</f>
        <v>0</v>
      </c>
      <c r="BH130" s="155">
        <f>IF(N130="zníž. prenesená",J130,0)</f>
        <v>0</v>
      </c>
      <c r="BI130" s="155">
        <f>IF(N130="nulová",J130,0)</f>
        <v>0</v>
      </c>
      <c r="BJ130" s="15" t="s">
        <v>89</v>
      </c>
      <c r="BK130" s="155">
        <f>ROUND(I130*H130,2)</f>
        <v>0</v>
      </c>
      <c r="BL130" s="15" t="s">
        <v>137</v>
      </c>
      <c r="BM130" s="154" t="s">
        <v>464</v>
      </c>
    </row>
    <row r="131" spans="2:65" s="1" customFormat="1" ht="24.15" customHeight="1">
      <c r="B131" s="141"/>
      <c r="C131" s="142" t="s">
        <v>152</v>
      </c>
      <c r="D131" s="142" t="s">
        <v>133</v>
      </c>
      <c r="E131" s="143" t="s">
        <v>465</v>
      </c>
      <c r="F131" s="144" t="s">
        <v>466</v>
      </c>
      <c r="G131" s="145" t="s">
        <v>136</v>
      </c>
      <c r="H131" s="146">
        <v>810.72</v>
      </c>
      <c r="I131" s="147"/>
      <c r="J131" s="148">
        <f>ROUND(I131*H131,2)</f>
        <v>0</v>
      </c>
      <c r="K131" s="149"/>
      <c r="L131" s="30"/>
      <c r="M131" s="150" t="s">
        <v>1</v>
      </c>
      <c r="N131" s="151" t="s">
        <v>40</v>
      </c>
      <c r="P131" s="152">
        <f>O131*H131</f>
        <v>0</v>
      </c>
      <c r="Q131" s="152">
        <v>0</v>
      </c>
      <c r="R131" s="152">
        <f>Q131*H131</f>
        <v>0</v>
      </c>
      <c r="S131" s="152">
        <v>0</v>
      </c>
      <c r="T131" s="153">
        <f>S131*H131</f>
        <v>0</v>
      </c>
      <c r="AR131" s="154" t="s">
        <v>137</v>
      </c>
      <c r="AT131" s="154" t="s">
        <v>133</v>
      </c>
      <c r="AU131" s="154" t="s">
        <v>89</v>
      </c>
      <c r="AY131" s="15" t="s">
        <v>131</v>
      </c>
      <c r="BE131" s="155">
        <f>IF(N131="základná",J131,0)</f>
        <v>0</v>
      </c>
      <c r="BF131" s="155">
        <f>IF(N131="znížená",J131,0)</f>
        <v>0</v>
      </c>
      <c r="BG131" s="155">
        <f>IF(N131="zákl. prenesená",J131,0)</f>
        <v>0</v>
      </c>
      <c r="BH131" s="155">
        <f>IF(N131="zníž. prenesená",J131,0)</f>
        <v>0</v>
      </c>
      <c r="BI131" s="155">
        <f>IF(N131="nulová",J131,0)</f>
        <v>0</v>
      </c>
      <c r="BJ131" s="15" t="s">
        <v>89</v>
      </c>
      <c r="BK131" s="155">
        <f>ROUND(I131*H131,2)</f>
        <v>0</v>
      </c>
      <c r="BL131" s="15" t="s">
        <v>137</v>
      </c>
      <c r="BM131" s="154" t="s">
        <v>147</v>
      </c>
    </row>
    <row r="132" spans="2:65" s="11" customFormat="1" ht="22.8" customHeight="1">
      <c r="B132" s="129"/>
      <c r="D132" s="130" t="s">
        <v>73</v>
      </c>
      <c r="E132" s="139" t="s">
        <v>170</v>
      </c>
      <c r="F132" s="139" t="s">
        <v>467</v>
      </c>
      <c r="I132" s="132"/>
      <c r="J132" s="140">
        <f>BK132</f>
        <v>0</v>
      </c>
      <c r="L132" s="129"/>
      <c r="M132" s="134"/>
      <c r="P132" s="135">
        <f>SUM(P133:P139)</f>
        <v>0</v>
      </c>
      <c r="R132" s="135">
        <f>SUM(R133:R139)</f>
        <v>0</v>
      </c>
      <c r="T132" s="136">
        <f>SUM(T133:T139)</f>
        <v>3.2399999999999998</v>
      </c>
      <c r="AR132" s="130" t="s">
        <v>79</v>
      </c>
      <c r="AT132" s="137" t="s">
        <v>73</v>
      </c>
      <c r="AU132" s="137" t="s">
        <v>79</v>
      </c>
      <c r="AY132" s="130" t="s">
        <v>131</v>
      </c>
      <c r="BK132" s="138">
        <f>SUM(BK133:BK139)</f>
        <v>0</v>
      </c>
    </row>
    <row r="133" spans="2:65" s="1" customFormat="1" ht="21.75" customHeight="1">
      <c r="B133" s="141"/>
      <c r="C133" s="142" t="s">
        <v>147</v>
      </c>
      <c r="D133" s="142" t="s">
        <v>133</v>
      </c>
      <c r="E133" s="143" t="s">
        <v>468</v>
      </c>
      <c r="F133" s="144" t="s">
        <v>469</v>
      </c>
      <c r="G133" s="145" t="s">
        <v>136</v>
      </c>
      <c r="H133" s="146">
        <v>360</v>
      </c>
      <c r="I133" s="147"/>
      <c r="J133" s="148">
        <f>ROUND(I133*H133,2)</f>
        <v>0</v>
      </c>
      <c r="K133" s="149"/>
      <c r="L133" s="30"/>
      <c r="M133" s="150" t="s">
        <v>1</v>
      </c>
      <c r="N133" s="151" t="s">
        <v>40</v>
      </c>
      <c r="P133" s="152">
        <f>O133*H133</f>
        <v>0</v>
      </c>
      <c r="Q133" s="152">
        <v>0</v>
      </c>
      <c r="R133" s="152">
        <f>Q133*H133</f>
        <v>0</v>
      </c>
      <c r="S133" s="152">
        <v>8.9999999999999993E-3</v>
      </c>
      <c r="T133" s="153">
        <f>S133*H133</f>
        <v>3.2399999999999998</v>
      </c>
      <c r="AR133" s="154" t="s">
        <v>169</v>
      </c>
      <c r="AT133" s="154" t="s">
        <v>133</v>
      </c>
      <c r="AU133" s="154" t="s">
        <v>89</v>
      </c>
      <c r="AY133" s="15" t="s">
        <v>131</v>
      </c>
      <c r="BE133" s="155">
        <f>IF(N133="základná",J133,0)</f>
        <v>0</v>
      </c>
      <c r="BF133" s="155">
        <f>IF(N133="znížená",J133,0)</f>
        <v>0</v>
      </c>
      <c r="BG133" s="155">
        <f>IF(N133="zákl. prenesená",J133,0)</f>
        <v>0</v>
      </c>
      <c r="BH133" s="155">
        <f>IF(N133="zníž. prenesená",J133,0)</f>
        <v>0</v>
      </c>
      <c r="BI133" s="155">
        <f>IF(N133="nulová",J133,0)</f>
        <v>0</v>
      </c>
      <c r="BJ133" s="15" t="s">
        <v>89</v>
      </c>
      <c r="BK133" s="155">
        <f>ROUND(I133*H133,2)</f>
        <v>0</v>
      </c>
      <c r="BL133" s="15" t="s">
        <v>169</v>
      </c>
      <c r="BM133" s="154" t="s">
        <v>470</v>
      </c>
    </row>
    <row r="134" spans="2:65" s="1" customFormat="1" ht="33" customHeight="1">
      <c r="B134" s="141"/>
      <c r="C134" s="142" t="s">
        <v>162</v>
      </c>
      <c r="D134" s="142" t="s">
        <v>133</v>
      </c>
      <c r="E134" s="143" t="s">
        <v>379</v>
      </c>
      <c r="F134" s="144" t="s">
        <v>380</v>
      </c>
      <c r="G134" s="145" t="s">
        <v>191</v>
      </c>
      <c r="H134" s="146">
        <v>38.200000000000003</v>
      </c>
      <c r="I134" s="147"/>
      <c r="J134" s="148">
        <f>ROUND(I134*H134,2)</f>
        <v>0</v>
      </c>
      <c r="K134" s="149"/>
      <c r="L134" s="30"/>
      <c r="M134" s="150" t="s">
        <v>1</v>
      </c>
      <c r="N134" s="151" t="s">
        <v>40</v>
      </c>
      <c r="P134" s="152">
        <f>O134*H134</f>
        <v>0</v>
      </c>
      <c r="Q134" s="152">
        <v>0</v>
      </c>
      <c r="R134" s="152">
        <f>Q134*H134</f>
        <v>0</v>
      </c>
      <c r="S134" s="152">
        <v>0</v>
      </c>
      <c r="T134" s="153">
        <f>S134*H134</f>
        <v>0</v>
      </c>
      <c r="AR134" s="154" t="s">
        <v>137</v>
      </c>
      <c r="AT134" s="154" t="s">
        <v>133</v>
      </c>
      <c r="AU134" s="154" t="s">
        <v>89</v>
      </c>
      <c r="AY134" s="15" t="s">
        <v>131</v>
      </c>
      <c r="BE134" s="155">
        <f>IF(N134="základná",J134,0)</f>
        <v>0</v>
      </c>
      <c r="BF134" s="155">
        <f>IF(N134="znížená",J134,0)</f>
        <v>0</v>
      </c>
      <c r="BG134" s="155">
        <f>IF(N134="zákl. prenesená",J134,0)</f>
        <v>0</v>
      </c>
      <c r="BH134" s="155">
        <f>IF(N134="zníž. prenesená",J134,0)</f>
        <v>0</v>
      </c>
      <c r="BI134" s="155">
        <f>IF(N134="nulová",J134,0)</f>
        <v>0</v>
      </c>
      <c r="BJ134" s="15" t="s">
        <v>89</v>
      </c>
      <c r="BK134" s="155">
        <f>ROUND(I134*H134,2)</f>
        <v>0</v>
      </c>
      <c r="BL134" s="15" t="s">
        <v>137</v>
      </c>
      <c r="BM134" s="154" t="s">
        <v>471</v>
      </c>
    </row>
    <row r="135" spans="2:65" s="1" customFormat="1" ht="24.15" customHeight="1">
      <c r="B135" s="141"/>
      <c r="C135" s="142" t="s">
        <v>151</v>
      </c>
      <c r="D135" s="142" t="s">
        <v>133</v>
      </c>
      <c r="E135" s="143" t="s">
        <v>383</v>
      </c>
      <c r="F135" s="144" t="s">
        <v>384</v>
      </c>
      <c r="G135" s="145" t="s">
        <v>191</v>
      </c>
      <c r="H135" s="146">
        <v>38.200000000000003</v>
      </c>
      <c r="I135" s="147"/>
      <c r="J135" s="148">
        <f>ROUND(I135*H135,2)</f>
        <v>0</v>
      </c>
      <c r="K135" s="149"/>
      <c r="L135" s="30"/>
      <c r="M135" s="150" t="s">
        <v>1</v>
      </c>
      <c r="N135" s="151" t="s">
        <v>40</v>
      </c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AR135" s="154" t="s">
        <v>137</v>
      </c>
      <c r="AT135" s="154" t="s">
        <v>133</v>
      </c>
      <c r="AU135" s="154" t="s">
        <v>89</v>
      </c>
      <c r="AY135" s="15" t="s">
        <v>131</v>
      </c>
      <c r="BE135" s="155">
        <f>IF(N135="základná",J135,0)</f>
        <v>0</v>
      </c>
      <c r="BF135" s="155">
        <f>IF(N135="znížená",J135,0)</f>
        <v>0</v>
      </c>
      <c r="BG135" s="155">
        <f>IF(N135="zákl. prenesená",J135,0)</f>
        <v>0</v>
      </c>
      <c r="BH135" s="155">
        <f>IF(N135="zníž. prenesená",J135,0)</f>
        <v>0</v>
      </c>
      <c r="BI135" s="155">
        <f>IF(N135="nulová",J135,0)</f>
        <v>0</v>
      </c>
      <c r="BJ135" s="15" t="s">
        <v>89</v>
      </c>
      <c r="BK135" s="155">
        <f>ROUND(I135*H135,2)</f>
        <v>0</v>
      </c>
      <c r="BL135" s="15" t="s">
        <v>137</v>
      </c>
      <c r="BM135" s="154" t="s">
        <v>472</v>
      </c>
    </row>
    <row r="136" spans="2:65" s="12" customFormat="1" ht="10.199999999999999">
      <c r="B136" s="156"/>
      <c r="D136" s="157" t="s">
        <v>141</v>
      </c>
      <c r="F136" s="159" t="s">
        <v>473</v>
      </c>
      <c r="H136" s="160">
        <v>38.200000000000003</v>
      </c>
      <c r="I136" s="161"/>
      <c r="L136" s="156"/>
      <c r="M136" s="162"/>
      <c r="T136" s="163"/>
      <c r="AT136" s="158" t="s">
        <v>141</v>
      </c>
      <c r="AU136" s="158" t="s">
        <v>89</v>
      </c>
      <c r="AV136" s="12" t="s">
        <v>89</v>
      </c>
      <c r="AW136" s="12" t="s">
        <v>3</v>
      </c>
      <c r="AX136" s="12" t="s">
        <v>79</v>
      </c>
      <c r="AY136" s="158" t="s">
        <v>131</v>
      </c>
    </row>
    <row r="137" spans="2:65" s="1" customFormat="1" ht="24.15" customHeight="1">
      <c r="B137" s="141"/>
      <c r="C137" s="142" t="s">
        <v>170</v>
      </c>
      <c r="D137" s="142" t="s">
        <v>133</v>
      </c>
      <c r="E137" s="143" t="s">
        <v>387</v>
      </c>
      <c r="F137" s="144" t="s">
        <v>388</v>
      </c>
      <c r="G137" s="145" t="s">
        <v>191</v>
      </c>
      <c r="H137" s="146">
        <v>38.200000000000003</v>
      </c>
      <c r="I137" s="147"/>
      <c r="J137" s="148">
        <f>ROUND(I137*H137,2)</f>
        <v>0</v>
      </c>
      <c r="K137" s="149"/>
      <c r="L137" s="30"/>
      <c r="M137" s="150" t="s">
        <v>1</v>
      </c>
      <c r="N137" s="151" t="s">
        <v>40</v>
      </c>
      <c r="P137" s="152">
        <f>O137*H137</f>
        <v>0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AR137" s="154" t="s">
        <v>137</v>
      </c>
      <c r="AT137" s="154" t="s">
        <v>133</v>
      </c>
      <c r="AU137" s="154" t="s">
        <v>89</v>
      </c>
      <c r="AY137" s="15" t="s">
        <v>131</v>
      </c>
      <c r="BE137" s="155">
        <f>IF(N137="základná",J137,0)</f>
        <v>0</v>
      </c>
      <c r="BF137" s="155">
        <f>IF(N137="znížená",J137,0)</f>
        <v>0</v>
      </c>
      <c r="BG137" s="155">
        <f>IF(N137="zákl. prenesená",J137,0)</f>
        <v>0</v>
      </c>
      <c r="BH137" s="155">
        <f>IF(N137="zníž. prenesená",J137,0)</f>
        <v>0</v>
      </c>
      <c r="BI137" s="155">
        <f>IF(N137="nulová",J137,0)</f>
        <v>0</v>
      </c>
      <c r="BJ137" s="15" t="s">
        <v>89</v>
      </c>
      <c r="BK137" s="155">
        <f>ROUND(I137*H137,2)</f>
        <v>0</v>
      </c>
      <c r="BL137" s="15" t="s">
        <v>137</v>
      </c>
      <c r="BM137" s="154" t="s">
        <v>474</v>
      </c>
    </row>
    <row r="138" spans="2:65" s="1" customFormat="1" ht="24.15" customHeight="1">
      <c r="B138" s="141"/>
      <c r="C138" s="142" t="s">
        <v>155</v>
      </c>
      <c r="D138" s="142" t="s">
        <v>133</v>
      </c>
      <c r="E138" s="143" t="s">
        <v>475</v>
      </c>
      <c r="F138" s="144" t="s">
        <v>476</v>
      </c>
      <c r="G138" s="145" t="s">
        <v>191</v>
      </c>
      <c r="H138" s="146">
        <v>2.2679999999999998</v>
      </c>
      <c r="I138" s="147"/>
      <c r="J138" s="148">
        <f>ROUND(I138*H138,2)</f>
        <v>0</v>
      </c>
      <c r="K138" s="149"/>
      <c r="L138" s="30"/>
      <c r="M138" s="150" t="s">
        <v>1</v>
      </c>
      <c r="N138" s="151" t="s">
        <v>40</v>
      </c>
      <c r="P138" s="152">
        <f>O138*H138</f>
        <v>0</v>
      </c>
      <c r="Q138" s="152">
        <v>0</v>
      </c>
      <c r="R138" s="152">
        <f>Q138*H138</f>
        <v>0</v>
      </c>
      <c r="S138" s="152">
        <v>0</v>
      </c>
      <c r="T138" s="153">
        <f>S138*H138</f>
        <v>0</v>
      </c>
      <c r="AR138" s="154" t="s">
        <v>137</v>
      </c>
      <c r="AT138" s="154" t="s">
        <v>133</v>
      </c>
      <c r="AU138" s="154" t="s">
        <v>89</v>
      </c>
      <c r="AY138" s="15" t="s">
        <v>131</v>
      </c>
      <c r="BE138" s="155">
        <f>IF(N138="základná",J138,0)</f>
        <v>0</v>
      </c>
      <c r="BF138" s="155">
        <f>IF(N138="znížená",J138,0)</f>
        <v>0</v>
      </c>
      <c r="BG138" s="155">
        <f>IF(N138="zákl. prenesená",J138,0)</f>
        <v>0</v>
      </c>
      <c r="BH138" s="155">
        <f>IF(N138="zníž. prenesená",J138,0)</f>
        <v>0</v>
      </c>
      <c r="BI138" s="155">
        <f>IF(N138="nulová",J138,0)</f>
        <v>0</v>
      </c>
      <c r="BJ138" s="15" t="s">
        <v>89</v>
      </c>
      <c r="BK138" s="155">
        <f>ROUND(I138*H138,2)</f>
        <v>0</v>
      </c>
      <c r="BL138" s="15" t="s">
        <v>137</v>
      </c>
      <c r="BM138" s="154" t="s">
        <v>477</v>
      </c>
    </row>
    <row r="139" spans="2:65" s="1" customFormat="1" ht="24.15" customHeight="1">
      <c r="B139" s="141"/>
      <c r="C139" s="142" t="s">
        <v>180</v>
      </c>
      <c r="D139" s="142" t="s">
        <v>133</v>
      </c>
      <c r="E139" s="143" t="s">
        <v>478</v>
      </c>
      <c r="F139" s="144" t="s">
        <v>479</v>
      </c>
      <c r="G139" s="145" t="s">
        <v>191</v>
      </c>
      <c r="H139" s="146">
        <v>35.932000000000002</v>
      </c>
      <c r="I139" s="147"/>
      <c r="J139" s="148">
        <f>ROUND(I139*H139,2)</f>
        <v>0</v>
      </c>
      <c r="K139" s="149"/>
      <c r="L139" s="30"/>
      <c r="M139" s="150" t="s">
        <v>1</v>
      </c>
      <c r="N139" s="151" t="s">
        <v>40</v>
      </c>
      <c r="P139" s="152">
        <f>O139*H139</f>
        <v>0</v>
      </c>
      <c r="Q139" s="152">
        <v>0</v>
      </c>
      <c r="R139" s="152">
        <f>Q139*H139</f>
        <v>0</v>
      </c>
      <c r="S139" s="152">
        <v>0</v>
      </c>
      <c r="T139" s="153">
        <f>S139*H139</f>
        <v>0</v>
      </c>
      <c r="AR139" s="154" t="s">
        <v>137</v>
      </c>
      <c r="AT139" s="154" t="s">
        <v>133</v>
      </c>
      <c r="AU139" s="154" t="s">
        <v>89</v>
      </c>
      <c r="AY139" s="15" t="s">
        <v>131</v>
      </c>
      <c r="BE139" s="155">
        <f>IF(N139="základná",J139,0)</f>
        <v>0</v>
      </c>
      <c r="BF139" s="155">
        <f>IF(N139="znížená",J139,0)</f>
        <v>0</v>
      </c>
      <c r="BG139" s="155">
        <f>IF(N139="zákl. prenesená",J139,0)</f>
        <v>0</v>
      </c>
      <c r="BH139" s="155">
        <f>IF(N139="zníž. prenesená",J139,0)</f>
        <v>0</v>
      </c>
      <c r="BI139" s="155">
        <f>IF(N139="nulová",J139,0)</f>
        <v>0</v>
      </c>
      <c r="BJ139" s="15" t="s">
        <v>89</v>
      </c>
      <c r="BK139" s="155">
        <f>ROUND(I139*H139,2)</f>
        <v>0</v>
      </c>
      <c r="BL139" s="15" t="s">
        <v>137</v>
      </c>
      <c r="BM139" s="154" t="s">
        <v>480</v>
      </c>
    </row>
    <row r="140" spans="2:65" s="11" customFormat="1" ht="22.8" customHeight="1">
      <c r="B140" s="129"/>
      <c r="D140" s="130" t="s">
        <v>73</v>
      </c>
      <c r="E140" s="139" t="s">
        <v>398</v>
      </c>
      <c r="F140" s="139" t="s">
        <v>481</v>
      </c>
      <c r="I140" s="132"/>
      <c r="J140" s="140">
        <f>BK140</f>
        <v>0</v>
      </c>
      <c r="L140" s="129"/>
      <c r="M140" s="134"/>
      <c r="P140" s="135">
        <f>SUM(P141:P142)</f>
        <v>0</v>
      </c>
      <c r="R140" s="135">
        <f>SUM(R141:R142)</f>
        <v>0</v>
      </c>
      <c r="T140" s="136">
        <f>SUM(T141:T142)</f>
        <v>0</v>
      </c>
      <c r="AR140" s="130" t="s">
        <v>79</v>
      </c>
      <c r="AT140" s="137" t="s">
        <v>73</v>
      </c>
      <c r="AU140" s="137" t="s">
        <v>79</v>
      </c>
      <c r="AY140" s="130" t="s">
        <v>131</v>
      </c>
      <c r="BK140" s="138">
        <f>SUM(BK141:BK142)</f>
        <v>0</v>
      </c>
    </row>
    <row r="141" spans="2:65" s="1" customFormat="1" ht="24.15" customHeight="1">
      <c r="B141" s="141"/>
      <c r="C141" s="142" t="s">
        <v>161</v>
      </c>
      <c r="D141" s="142" t="s">
        <v>133</v>
      </c>
      <c r="E141" s="143" t="s">
        <v>482</v>
      </c>
      <c r="F141" s="144" t="s">
        <v>483</v>
      </c>
      <c r="G141" s="145" t="s">
        <v>191</v>
      </c>
      <c r="H141" s="146">
        <v>439.2</v>
      </c>
      <c r="I141" s="147"/>
      <c r="J141" s="148">
        <f>ROUND(I141*H141,2)</f>
        <v>0</v>
      </c>
      <c r="K141" s="149"/>
      <c r="L141" s="30"/>
      <c r="M141" s="150" t="s">
        <v>1</v>
      </c>
      <c r="N141" s="151" t="s">
        <v>40</v>
      </c>
      <c r="P141" s="152">
        <f>O141*H141</f>
        <v>0</v>
      </c>
      <c r="Q141" s="152">
        <v>0</v>
      </c>
      <c r="R141" s="152">
        <f>Q141*H141</f>
        <v>0</v>
      </c>
      <c r="S141" s="152">
        <v>0</v>
      </c>
      <c r="T141" s="153">
        <f>S141*H141</f>
        <v>0</v>
      </c>
      <c r="AR141" s="154" t="s">
        <v>137</v>
      </c>
      <c r="AT141" s="154" t="s">
        <v>133</v>
      </c>
      <c r="AU141" s="154" t="s">
        <v>89</v>
      </c>
      <c r="AY141" s="15" t="s">
        <v>131</v>
      </c>
      <c r="BE141" s="155">
        <f>IF(N141="základná",J141,0)</f>
        <v>0</v>
      </c>
      <c r="BF141" s="155">
        <f>IF(N141="znížená",J141,0)</f>
        <v>0</v>
      </c>
      <c r="BG141" s="155">
        <f>IF(N141="zákl. prenesená",J141,0)</f>
        <v>0</v>
      </c>
      <c r="BH141" s="155">
        <f>IF(N141="zníž. prenesená",J141,0)</f>
        <v>0</v>
      </c>
      <c r="BI141" s="155">
        <f>IF(N141="nulová",J141,0)</f>
        <v>0</v>
      </c>
      <c r="BJ141" s="15" t="s">
        <v>89</v>
      </c>
      <c r="BK141" s="155">
        <f>ROUND(I141*H141,2)</f>
        <v>0</v>
      </c>
      <c r="BL141" s="15" t="s">
        <v>137</v>
      </c>
      <c r="BM141" s="154" t="s">
        <v>484</v>
      </c>
    </row>
    <row r="142" spans="2:65" s="12" customFormat="1" ht="10.199999999999999">
      <c r="B142" s="156"/>
      <c r="D142" s="157" t="s">
        <v>141</v>
      </c>
      <c r="E142" s="158" t="s">
        <v>1</v>
      </c>
      <c r="F142" s="159" t="s">
        <v>485</v>
      </c>
      <c r="H142" s="160">
        <v>439.2</v>
      </c>
      <c r="I142" s="161"/>
      <c r="L142" s="156"/>
      <c r="M142" s="187"/>
      <c r="N142" s="188"/>
      <c r="O142" s="188"/>
      <c r="P142" s="188"/>
      <c r="Q142" s="188"/>
      <c r="R142" s="188"/>
      <c r="S142" s="188"/>
      <c r="T142" s="189"/>
      <c r="AT142" s="158" t="s">
        <v>141</v>
      </c>
      <c r="AU142" s="158" t="s">
        <v>89</v>
      </c>
      <c r="AV142" s="12" t="s">
        <v>89</v>
      </c>
      <c r="AW142" s="12" t="s">
        <v>31</v>
      </c>
      <c r="AX142" s="12" t="s">
        <v>79</v>
      </c>
      <c r="AY142" s="158" t="s">
        <v>131</v>
      </c>
    </row>
    <row r="143" spans="2:65" s="1" customFormat="1" ht="6.9" customHeight="1">
      <c r="B143" s="45"/>
      <c r="C143" s="46"/>
      <c r="D143" s="46"/>
      <c r="E143" s="46"/>
      <c r="F143" s="46"/>
      <c r="G143" s="46"/>
      <c r="H143" s="46"/>
      <c r="I143" s="46"/>
      <c r="J143" s="46"/>
      <c r="K143" s="46"/>
      <c r="L143" s="30"/>
    </row>
  </sheetData>
  <autoFilter ref="C123:K142" xr:uid="{00000000-0009-0000-0000-000002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56"/>
  <sheetViews>
    <sheetView showGridLines="0" topLeftCell="A140" workbookViewId="0">
      <selection activeCell="A145" sqref="A145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35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93</v>
      </c>
    </row>
    <row r="3" spans="2:46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2:46" ht="24.9" customHeight="1">
      <c r="B4" s="18"/>
      <c r="D4" s="19" t="s">
        <v>96</v>
      </c>
      <c r="L4" s="18"/>
      <c r="M4" s="94" t="s">
        <v>9</v>
      </c>
      <c r="AT4" s="15" t="s">
        <v>3</v>
      </c>
    </row>
    <row r="5" spans="2:46" ht="6.9" customHeight="1">
      <c r="B5" s="18"/>
      <c r="L5" s="18"/>
    </row>
    <row r="6" spans="2:46" ht="12" customHeight="1">
      <c r="B6" s="18"/>
      <c r="D6" s="25" t="s">
        <v>15</v>
      </c>
      <c r="L6" s="18"/>
    </row>
    <row r="7" spans="2:46" ht="26.25" customHeight="1">
      <c r="B7" s="18"/>
      <c r="E7" s="236" t="str">
        <f>'Rekapitulácia stavby'!K6</f>
        <v>Revitalizácia mestského športového areálu Hurbanova ulica, Stará Turá</v>
      </c>
      <c r="F7" s="237"/>
      <c r="G7" s="237"/>
      <c r="H7" s="237"/>
      <c r="L7" s="18"/>
    </row>
    <row r="8" spans="2:46" ht="12" customHeight="1">
      <c r="B8" s="18"/>
      <c r="D8" s="25" t="s">
        <v>97</v>
      </c>
      <c r="L8" s="18"/>
    </row>
    <row r="9" spans="2:46" s="1" customFormat="1" ht="16.5" customHeight="1">
      <c r="B9" s="30"/>
      <c r="E9" s="236" t="s">
        <v>446</v>
      </c>
      <c r="F9" s="238"/>
      <c r="G9" s="238"/>
      <c r="H9" s="238"/>
      <c r="L9" s="30"/>
    </row>
    <row r="10" spans="2:46" s="1" customFormat="1" ht="12" customHeight="1">
      <c r="B10" s="30"/>
      <c r="D10" s="25" t="s">
        <v>447</v>
      </c>
      <c r="L10" s="30"/>
    </row>
    <row r="11" spans="2:46" s="1" customFormat="1" ht="16.5" customHeight="1">
      <c r="B11" s="30"/>
      <c r="E11" s="190" t="s">
        <v>486</v>
      </c>
      <c r="F11" s="238"/>
      <c r="G11" s="238"/>
      <c r="H11" s="238"/>
      <c r="L11" s="30"/>
    </row>
    <row r="12" spans="2:46" s="1" customFormat="1" ht="10.199999999999999">
      <c r="B12" s="30"/>
      <c r="L12" s="30"/>
    </row>
    <row r="13" spans="2:46" s="1" customFormat="1" ht="12" customHeight="1">
      <c r="B13" s="30"/>
      <c r="D13" s="25" t="s">
        <v>17</v>
      </c>
      <c r="F13" s="23" t="s">
        <v>1</v>
      </c>
      <c r="I13" s="25" t="s">
        <v>18</v>
      </c>
      <c r="J13" s="23" t="s">
        <v>1</v>
      </c>
      <c r="L13" s="30"/>
    </row>
    <row r="14" spans="2:46" s="1" customFormat="1" ht="12" customHeight="1">
      <c r="B14" s="30"/>
      <c r="D14" s="25" t="s">
        <v>19</v>
      </c>
      <c r="F14" s="23" t="s">
        <v>20</v>
      </c>
      <c r="I14" s="25" t="s">
        <v>21</v>
      </c>
      <c r="J14" s="53" t="str">
        <f>'Rekapitulácia stavby'!AN8</f>
        <v>Vyplň údaj</v>
      </c>
      <c r="L14" s="30"/>
    </row>
    <row r="15" spans="2:46" s="1" customFormat="1" ht="10.8" customHeight="1">
      <c r="B15" s="30"/>
      <c r="L15" s="30"/>
    </row>
    <row r="16" spans="2:46" s="1" customFormat="1" ht="12" customHeight="1">
      <c r="B16" s="30"/>
      <c r="D16" s="25" t="s">
        <v>22</v>
      </c>
      <c r="I16" s="25" t="s">
        <v>23</v>
      </c>
      <c r="J16" s="23" t="s">
        <v>24</v>
      </c>
      <c r="L16" s="30"/>
    </row>
    <row r="17" spans="2:12" s="1" customFormat="1" ht="18" customHeight="1">
      <c r="B17" s="30"/>
      <c r="E17" s="23" t="s">
        <v>25</v>
      </c>
      <c r="I17" s="25" t="s">
        <v>26</v>
      </c>
      <c r="J17" s="23" t="s">
        <v>1</v>
      </c>
      <c r="L17" s="30"/>
    </row>
    <row r="18" spans="2:12" s="1" customFormat="1" ht="6.9" customHeight="1">
      <c r="B18" s="30"/>
      <c r="L18" s="30"/>
    </row>
    <row r="19" spans="2:12" s="1" customFormat="1" ht="12" customHeight="1">
      <c r="B19" s="30"/>
      <c r="D19" s="25" t="s">
        <v>27</v>
      </c>
      <c r="I19" s="25" t="s">
        <v>23</v>
      </c>
      <c r="J19" s="26" t="str">
        <f>'Rekapitulácia stavby'!AN13</f>
        <v>Vyplň údaj</v>
      </c>
      <c r="L19" s="30"/>
    </row>
    <row r="20" spans="2:12" s="1" customFormat="1" ht="18" customHeight="1">
      <c r="B20" s="30"/>
      <c r="E20" s="239" t="str">
        <f>'Rekapitulácia stavby'!E14</f>
        <v>Vyplň údaj</v>
      </c>
      <c r="F20" s="216"/>
      <c r="G20" s="216"/>
      <c r="H20" s="216"/>
      <c r="I20" s="25" t="s">
        <v>26</v>
      </c>
      <c r="J20" s="26" t="str">
        <f>'Rekapitulácia stavby'!AN14</f>
        <v>Vyplň údaj</v>
      </c>
      <c r="L20" s="30"/>
    </row>
    <row r="21" spans="2:12" s="1" customFormat="1" ht="6.9" customHeight="1">
      <c r="B21" s="30"/>
      <c r="L21" s="30"/>
    </row>
    <row r="22" spans="2:12" s="1" customFormat="1" ht="12" customHeight="1">
      <c r="B22" s="30"/>
      <c r="D22" s="25" t="s">
        <v>29</v>
      </c>
      <c r="I22" s="25" t="s">
        <v>23</v>
      </c>
      <c r="J22" s="23" t="s">
        <v>1</v>
      </c>
      <c r="L22" s="30"/>
    </row>
    <row r="23" spans="2:12" s="1" customFormat="1" ht="18" customHeight="1">
      <c r="B23" s="30"/>
      <c r="E23" s="23" t="s">
        <v>449</v>
      </c>
      <c r="I23" s="25" t="s">
        <v>26</v>
      </c>
      <c r="J23" s="23" t="s">
        <v>1</v>
      </c>
      <c r="L23" s="30"/>
    </row>
    <row r="24" spans="2:12" s="1" customFormat="1" ht="6.9" customHeight="1">
      <c r="B24" s="30"/>
      <c r="L24" s="30"/>
    </row>
    <row r="25" spans="2:12" s="1" customFormat="1" ht="12" customHeight="1">
      <c r="B25" s="30"/>
      <c r="D25" s="25" t="s">
        <v>32</v>
      </c>
      <c r="I25" s="25" t="s">
        <v>23</v>
      </c>
      <c r="J25" s="23" t="str">
        <f>IF('Rekapitulácia stavby'!AN19="","",'Rekapitulácia stavby'!AN19)</f>
        <v/>
      </c>
      <c r="L25" s="30"/>
    </row>
    <row r="26" spans="2:12" s="1" customFormat="1" ht="18" customHeight="1">
      <c r="B26" s="30"/>
      <c r="E26" s="23" t="str">
        <f>IF('Rekapitulácia stavby'!E20="","",'Rekapitulácia stavby'!E20)</f>
        <v xml:space="preserve"> </v>
      </c>
      <c r="I26" s="25" t="s">
        <v>26</v>
      </c>
      <c r="J26" s="23" t="str">
        <f>IF('Rekapitulácia stavby'!AN20="","",'Rekapitulácia stavby'!AN20)</f>
        <v/>
      </c>
      <c r="L26" s="30"/>
    </row>
    <row r="27" spans="2:12" s="1" customFormat="1" ht="6.9" customHeight="1">
      <c r="B27" s="30"/>
      <c r="L27" s="30"/>
    </row>
    <row r="28" spans="2:12" s="1" customFormat="1" ht="12" customHeight="1">
      <c r="B28" s="30"/>
      <c r="D28" s="25" t="s">
        <v>33</v>
      </c>
      <c r="L28" s="30"/>
    </row>
    <row r="29" spans="2:12" s="7" customFormat="1" ht="16.5" customHeight="1">
      <c r="B29" s="95"/>
      <c r="E29" s="221" t="s">
        <v>1</v>
      </c>
      <c r="F29" s="221"/>
      <c r="G29" s="221"/>
      <c r="H29" s="221"/>
      <c r="L29" s="95"/>
    </row>
    <row r="30" spans="2:12" s="1" customFormat="1" ht="6.9" customHeight="1">
      <c r="B30" s="30"/>
      <c r="L30" s="30"/>
    </row>
    <row r="31" spans="2:12" s="1" customFormat="1" ht="6.9" customHeight="1">
      <c r="B31" s="30"/>
      <c r="D31" s="54"/>
      <c r="E31" s="54"/>
      <c r="F31" s="54"/>
      <c r="G31" s="54"/>
      <c r="H31" s="54"/>
      <c r="I31" s="54"/>
      <c r="J31" s="54"/>
      <c r="K31" s="54"/>
      <c r="L31" s="30"/>
    </row>
    <row r="32" spans="2:12" s="1" customFormat="1" ht="25.35" customHeight="1">
      <c r="B32" s="30"/>
      <c r="D32" s="96" t="s">
        <v>34</v>
      </c>
      <c r="J32" s="67">
        <f>ROUND(J126, 2)</f>
        <v>0</v>
      </c>
      <c r="L32" s="30"/>
    </row>
    <row r="33" spans="2:12" s="1" customFormat="1" ht="6.9" customHeight="1">
      <c r="B33" s="30"/>
      <c r="D33" s="54"/>
      <c r="E33" s="54"/>
      <c r="F33" s="54"/>
      <c r="G33" s="54"/>
      <c r="H33" s="54"/>
      <c r="I33" s="54"/>
      <c r="J33" s="54"/>
      <c r="K33" s="54"/>
      <c r="L33" s="30"/>
    </row>
    <row r="34" spans="2:12" s="1" customFormat="1" ht="14.4" customHeight="1">
      <c r="B34" s="30"/>
      <c r="F34" s="33" t="s">
        <v>36</v>
      </c>
      <c r="I34" s="33" t="s">
        <v>35</v>
      </c>
      <c r="J34" s="33" t="s">
        <v>37</v>
      </c>
      <c r="L34" s="30"/>
    </row>
    <row r="35" spans="2:12" s="1" customFormat="1" ht="14.4" customHeight="1">
      <c r="B35" s="30"/>
      <c r="D35" s="56" t="s">
        <v>38</v>
      </c>
      <c r="E35" s="35" t="s">
        <v>39</v>
      </c>
      <c r="F35" s="97">
        <f>ROUND((SUM(BE126:BE155)),  2)</f>
        <v>0</v>
      </c>
      <c r="G35" s="98"/>
      <c r="H35" s="98"/>
      <c r="I35" s="99">
        <v>0.23</v>
      </c>
      <c r="J35" s="97">
        <f>ROUND(((SUM(BE126:BE155))*I35),  2)</f>
        <v>0</v>
      </c>
      <c r="L35" s="30"/>
    </row>
    <row r="36" spans="2:12" s="1" customFormat="1" ht="14.4" customHeight="1">
      <c r="B36" s="30"/>
      <c r="E36" s="35" t="s">
        <v>40</v>
      </c>
      <c r="F36" s="97">
        <f>ROUND((SUM(BF126:BF155)),  2)</f>
        <v>0</v>
      </c>
      <c r="G36" s="98"/>
      <c r="H36" s="98"/>
      <c r="I36" s="99">
        <v>0.23</v>
      </c>
      <c r="J36" s="97">
        <f>ROUND(((SUM(BF126:BF155))*I36),  2)</f>
        <v>0</v>
      </c>
      <c r="L36" s="30"/>
    </row>
    <row r="37" spans="2:12" s="1" customFormat="1" ht="14.4" hidden="1" customHeight="1">
      <c r="B37" s="30"/>
      <c r="E37" s="25" t="s">
        <v>41</v>
      </c>
      <c r="F37" s="87">
        <f>ROUND((SUM(BG126:BG155)),  2)</f>
        <v>0</v>
      </c>
      <c r="I37" s="100">
        <v>0.23</v>
      </c>
      <c r="J37" s="87">
        <f>0</f>
        <v>0</v>
      </c>
      <c r="L37" s="30"/>
    </row>
    <row r="38" spans="2:12" s="1" customFormat="1" ht="14.4" hidden="1" customHeight="1">
      <c r="B38" s="30"/>
      <c r="E38" s="25" t="s">
        <v>42</v>
      </c>
      <c r="F38" s="87">
        <f>ROUND((SUM(BH126:BH155)),  2)</f>
        <v>0</v>
      </c>
      <c r="I38" s="100">
        <v>0.23</v>
      </c>
      <c r="J38" s="87">
        <f>0</f>
        <v>0</v>
      </c>
      <c r="L38" s="30"/>
    </row>
    <row r="39" spans="2:12" s="1" customFormat="1" ht="14.4" hidden="1" customHeight="1">
      <c r="B39" s="30"/>
      <c r="E39" s="35" t="s">
        <v>43</v>
      </c>
      <c r="F39" s="97">
        <f>ROUND((SUM(BI126:BI155)),  2)</f>
        <v>0</v>
      </c>
      <c r="G39" s="98"/>
      <c r="H39" s="98"/>
      <c r="I39" s="99">
        <v>0</v>
      </c>
      <c r="J39" s="97">
        <f>0</f>
        <v>0</v>
      </c>
      <c r="L39" s="30"/>
    </row>
    <row r="40" spans="2:12" s="1" customFormat="1" ht="6.9" customHeight="1">
      <c r="B40" s="30"/>
      <c r="L40" s="30"/>
    </row>
    <row r="41" spans="2:12" s="1" customFormat="1" ht="25.35" customHeight="1">
      <c r="B41" s="30"/>
      <c r="C41" s="101"/>
      <c r="D41" s="102" t="s">
        <v>44</v>
      </c>
      <c r="E41" s="58"/>
      <c r="F41" s="58"/>
      <c r="G41" s="103" t="s">
        <v>45</v>
      </c>
      <c r="H41" s="104" t="s">
        <v>46</v>
      </c>
      <c r="I41" s="58"/>
      <c r="J41" s="105">
        <f>SUM(J32:J39)</f>
        <v>0</v>
      </c>
      <c r="K41" s="106"/>
      <c r="L41" s="30"/>
    </row>
    <row r="42" spans="2:12" s="1" customFormat="1" ht="14.4" customHeight="1">
      <c r="B42" s="30"/>
      <c r="L42" s="30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0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30"/>
    </row>
    <row r="51" spans="2:12" ht="10.199999999999999">
      <c r="B51" s="18"/>
      <c r="L51" s="18"/>
    </row>
    <row r="52" spans="2:12" ht="10.199999999999999">
      <c r="B52" s="18"/>
      <c r="L52" s="18"/>
    </row>
    <row r="53" spans="2:12" ht="10.199999999999999">
      <c r="B53" s="18"/>
      <c r="L53" s="18"/>
    </row>
    <row r="54" spans="2:12" ht="10.199999999999999">
      <c r="B54" s="18"/>
      <c r="L54" s="18"/>
    </row>
    <row r="55" spans="2:12" ht="10.199999999999999">
      <c r="B55" s="18"/>
      <c r="L55" s="18"/>
    </row>
    <row r="56" spans="2:12" ht="10.199999999999999">
      <c r="B56" s="18"/>
      <c r="L56" s="18"/>
    </row>
    <row r="57" spans="2:12" ht="10.199999999999999">
      <c r="B57" s="18"/>
      <c r="L57" s="18"/>
    </row>
    <row r="58" spans="2:12" ht="10.199999999999999">
      <c r="B58" s="18"/>
      <c r="L58" s="18"/>
    </row>
    <row r="59" spans="2:12" ht="10.199999999999999">
      <c r="B59" s="18"/>
      <c r="L59" s="18"/>
    </row>
    <row r="60" spans="2:12" ht="10.199999999999999">
      <c r="B60" s="18"/>
      <c r="L60" s="18"/>
    </row>
    <row r="61" spans="2:12" s="1" customFormat="1" ht="13.2">
      <c r="B61" s="30"/>
      <c r="D61" s="44" t="s">
        <v>49</v>
      </c>
      <c r="E61" s="32"/>
      <c r="F61" s="107" t="s">
        <v>50</v>
      </c>
      <c r="G61" s="44" t="s">
        <v>49</v>
      </c>
      <c r="H61" s="32"/>
      <c r="I61" s="32"/>
      <c r="J61" s="108" t="s">
        <v>50</v>
      </c>
      <c r="K61" s="32"/>
      <c r="L61" s="30"/>
    </row>
    <row r="62" spans="2:12" ht="10.199999999999999">
      <c r="B62" s="18"/>
      <c r="L62" s="18"/>
    </row>
    <row r="63" spans="2:12" ht="10.199999999999999">
      <c r="B63" s="18"/>
      <c r="L63" s="18"/>
    </row>
    <row r="64" spans="2:12" ht="10.199999999999999">
      <c r="B64" s="18"/>
      <c r="L64" s="18"/>
    </row>
    <row r="65" spans="2:12" s="1" customFormat="1" ht="13.2">
      <c r="B65" s="30"/>
      <c r="D65" s="42" t="s">
        <v>51</v>
      </c>
      <c r="E65" s="43"/>
      <c r="F65" s="43"/>
      <c r="G65" s="42" t="s">
        <v>52</v>
      </c>
      <c r="H65" s="43"/>
      <c r="I65" s="43"/>
      <c r="J65" s="43"/>
      <c r="K65" s="43"/>
      <c r="L65" s="30"/>
    </row>
    <row r="66" spans="2:12" ht="10.199999999999999">
      <c r="B66" s="18"/>
      <c r="L66" s="18"/>
    </row>
    <row r="67" spans="2:12" ht="10.199999999999999">
      <c r="B67" s="18"/>
      <c r="L67" s="18"/>
    </row>
    <row r="68" spans="2:12" ht="10.199999999999999">
      <c r="B68" s="18"/>
      <c r="L68" s="18"/>
    </row>
    <row r="69" spans="2:12" ht="10.199999999999999">
      <c r="B69" s="18"/>
      <c r="L69" s="18"/>
    </row>
    <row r="70" spans="2:12" ht="10.199999999999999">
      <c r="B70" s="18"/>
      <c r="L70" s="18"/>
    </row>
    <row r="71" spans="2:12" ht="10.199999999999999">
      <c r="B71" s="18"/>
      <c r="L71" s="18"/>
    </row>
    <row r="72" spans="2:12" ht="10.199999999999999">
      <c r="B72" s="18"/>
      <c r="L72" s="18"/>
    </row>
    <row r="73" spans="2:12" ht="10.199999999999999">
      <c r="B73" s="18"/>
      <c r="L73" s="18"/>
    </row>
    <row r="74" spans="2:12" ht="10.199999999999999">
      <c r="B74" s="18"/>
      <c r="L74" s="18"/>
    </row>
    <row r="75" spans="2:12" ht="10.199999999999999">
      <c r="B75" s="18"/>
      <c r="L75" s="18"/>
    </row>
    <row r="76" spans="2:12" s="1" customFormat="1" ht="13.2">
      <c r="B76" s="30"/>
      <c r="D76" s="44" t="s">
        <v>49</v>
      </c>
      <c r="E76" s="32"/>
      <c r="F76" s="107" t="s">
        <v>50</v>
      </c>
      <c r="G76" s="44" t="s">
        <v>49</v>
      </c>
      <c r="H76" s="32"/>
      <c r="I76" s="32"/>
      <c r="J76" s="108" t="s">
        <v>50</v>
      </c>
      <c r="K76" s="32"/>
      <c r="L76" s="30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12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12" s="1" customFormat="1" ht="24.9" customHeight="1">
      <c r="B82" s="30"/>
      <c r="C82" s="19" t="s">
        <v>100</v>
      </c>
      <c r="L82" s="30"/>
    </row>
    <row r="83" spans="2:12" s="1" customFormat="1" ht="6.9" customHeight="1">
      <c r="B83" s="30"/>
      <c r="L83" s="30"/>
    </row>
    <row r="84" spans="2:12" s="1" customFormat="1" ht="12" customHeight="1">
      <c r="B84" s="30"/>
      <c r="C84" s="25" t="s">
        <v>15</v>
      </c>
      <c r="L84" s="30"/>
    </row>
    <row r="85" spans="2:12" s="1" customFormat="1" ht="26.25" customHeight="1">
      <c r="B85" s="30"/>
      <c r="E85" s="236" t="str">
        <f>E7</f>
        <v>Revitalizácia mestského športového areálu Hurbanova ulica, Stará Turá</v>
      </c>
      <c r="F85" s="237"/>
      <c r="G85" s="237"/>
      <c r="H85" s="237"/>
      <c r="L85" s="30"/>
    </row>
    <row r="86" spans="2:12" ht="12" customHeight="1">
      <c r="B86" s="18"/>
      <c r="C86" s="25" t="s">
        <v>97</v>
      </c>
      <c r="L86" s="18"/>
    </row>
    <row r="87" spans="2:12" s="1" customFormat="1" ht="16.5" customHeight="1">
      <c r="B87" s="30"/>
      <c r="E87" s="236" t="s">
        <v>446</v>
      </c>
      <c r="F87" s="238"/>
      <c r="G87" s="238"/>
      <c r="H87" s="238"/>
      <c r="L87" s="30"/>
    </row>
    <row r="88" spans="2:12" s="1" customFormat="1" ht="12" customHeight="1">
      <c r="B88" s="30"/>
      <c r="C88" s="25" t="s">
        <v>447</v>
      </c>
      <c r="L88" s="30"/>
    </row>
    <row r="89" spans="2:12" s="1" customFormat="1" ht="16.5" customHeight="1">
      <c r="B89" s="30"/>
      <c r="E89" s="190" t="str">
        <f>E11</f>
        <v>1.2 -  SO 02.2 Nové oplotenie - mantinelový systém</v>
      </c>
      <c r="F89" s="238"/>
      <c r="G89" s="238"/>
      <c r="H89" s="238"/>
      <c r="L89" s="30"/>
    </row>
    <row r="90" spans="2:12" s="1" customFormat="1" ht="6.9" customHeight="1">
      <c r="B90" s="30"/>
      <c r="L90" s="30"/>
    </row>
    <row r="91" spans="2:12" s="1" customFormat="1" ht="12" customHeight="1">
      <c r="B91" s="30"/>
      <c r="C91" s="25" t="s">
        <v>19</v>
      </c>
      <c r="F91" s="23" t="str">
        <f>F14</f>
        <v>k.ú. Stará Turá parc.č.1589/36</v>
      </c>
      <c r="I91" s="25" t="s">
        <v>21</v>
      </c>
      <c r="J91" s="53" t="str">
        <f>IF(J14="","",J14)</f>
        <v>Vyplň údaj</v>
      </c>
      <c r="L91" s="30"/>
    </row>
    <row r="92" spans="2:12" s="1" customFormat="1" ht="6.9" customHeight="1">
      <c r="B92" s="30"/>
      <c r="L92" s="30"/>
    </row>
    <row r="93" spans="2:12" s="1" customFormat="1" ht="25.65" customHeight="1">
      <c r="B93" s="30"/>
      <c r="C93" s="25" t="s">
        <v>22</v>
      </c>
      <c r="F93" s="23" t="str">
        <f>E17</f>
        <v>Mesto Stará Turá,Gen.M.R.Štefánika 375/63,91601 St</v>
      </c>
      <c r="I93" s="25" t="s">
        <v>29</v>
      </c>
      <c r="J93" s="28" t="str">
        <f>E23</f>
        <v>Ing.arch. Katarína Robeková</v>
      </c>
      <c r="L93" s="30"/>
    </row>
    <row r="94" spans="2:12" s="1" customFormat="1" ht="15.15" customHeight="1">
      <c r="B94" s="30"/>
      <c r="C94" s="25" t="s">
        <v>27</v>
      </c>
      <c r="F94" s="23" t="str">
        <f>IF(E20="","",E20)</f>
        <v>Vyplň údaj</v>
      </c>
      <c r="I94" s="25" t="s">
        <v>32</v>
      </c>
      <c r="J94" s="28" t="str">
        <f>E26</f>
        <v xml:space="preserve"> </v>
      </c>
      <c r="L94" s="30"/>
    </row>
    <row r="95" spans="2:12" s="1" customFormat="1" ht="10.35" customHeight="1">
      <c r="B95" s="30"/>
      <c r="L95" s="30"/>
    </row>
    <row r="96" spans="2:12" s="1" customFormat="1" ht="29.25" customHeight="1">
      <c r="B96" s="30"/>
      <c r="C96" s="109" t="s">
        <v>101</v>
      </c>
      <c r="D96" s="101"/>
      <c r="E96" s="101"/>
      <c r="F96" s="101"/>
      <c r="G96" s="101"/>
      <c r="H96" s="101"/>
      <c r="I96" s="101"/>
      <c r="J96" s="110" t="s">
        <v>102</v>
      </c>
      <c r="K96" s="101"/>
      <c r="L96" s="30"/>
    </row>
    <row r="97" spans="2:47" s="1" customFormat="1" ht="10.35" customHeight="1">
      <c r="B97" s="30"/>
      <c r="L97" s="30"/>
    </row>
    <row r="98" spans="2:47" s="1" customFormat="1" ht="22.8" customHeight="1">
      <c r="B98" s="30"/>
      <c r="C98" s="111" t="s">
        <v>103</v>
      </c>
      <c r="J98" s="67">
        <f>J126</f>
        <v>0</v>
      </c>
      <c r="L98" s="30"/>
      <c r="AU98" s="15" t="s">
        <v>104</v>
      </c>
    </row>
    <row r="99" spans="2:47" s="8" customFormat="1" ht="24.9" customHeight="1">
      <c r="B99" s="112"/>
      <c r="D99" s="113" t="s">
        <v>105</v>
      </c>
      <c r="E99" s="114"/>
      <c r="F99" s="114"/>
      <c r="G99" s="114"/>
      <c r="H99" s="114"/>
      <c r="I99" s="114"/>
      <c r="J99" s="115">
        <f>J127</f>
        <v>0</v>
      </c>
      <c r="L99" s="112"/>
    </row>
    <row r="100" spans="2:47" s="9" customFormat="1" ht="19.95" customHeight="1">
      <c r="B100" s="116"/>
      <c r="D100" s="117" t="s">
        <v>487</v>
      </c>
      <c r="E100" s="118"/>
      <c r="F100" s="118"/>
      <c r="G100" s="118"/>
      <c r="H100" s="118"/>
      <c r="I100" s="118"/>
      <c r="J100" s="119">
        <f>J128</f>
        <v>0</v>
      </c>
      <c r="L100" s="116"/>
    </row>
    <row r="101" spans="2:47" s="9" customFormat="1" ht="19.95" customHeight="1">
      <c r="B101" s="116"/>
      <c r="D101" s="117" t="s">
        <v>451</v>
      </c>
      <c r="E101" s="118"/>
      <c r="F101" s="118"/>
      <c r="G101" s="118"/>
      <c r="H101" s="118"/>
      <c r="I101" s="118"/>
      <c r="J101" s="119">
        <f>J130</f>
        <v>0</v>
      </c>
      <c r="L101" s="116"/>
    </row>
    <row r="102" spans="2:47" s="9" customFormat="1" ht="19.95" customHeight="1">
      <c r="B102" s="116"/>
      <c r="D102" s="117" t="s">
        <v>488</v>
      </c>
      <c r="E102" s="118"/>
      <c r="F102" s="118"/>
      <c r="G102" s="118"/>
      <c r="H102" s="118"/>
      <c r="I102" s="118"/>
      <c r="J102" s="119">
        <f>J132</f>
        <v>0</v>
      </c>
      <c r="L102" s="116"/>
    </row>
    <row r="103" spans="2:47" s="9" customFormat="1" ht="19.95" customHeight="1">
      <c r="B103" s="116"/>
      <c r="D103" s="117" t="s">
        <v>114</v>
      </c>
      <c r="E103" s="118"/>
      <c r="F103" s="118"/>
      <c r="G103" s="118"/>
      <c r="H103" s="118"/>
      <c r="I103" s="118"/>
      <c r="J103" s="119">
        <f>J147</f>
        <v>0</v>
      </c>
      <c r="L103" s="116"/>
    </row>
    <row r="104" spans="2:47" s="8" customFormat="1" ht="24.9" customHeight="1">
      <c r="B104" s="112"/>
      <c r="D104" s="113" t="s">
        <v>489</v>
      </c>
      <c r="E104" s="114"/>
      <c r="F104" s="114"/>
      <c r="G104" s="114"/>
      <c r="H104" s="114"/>
      <c r="I104" s="114"/>
      <c r="J104" s="115">
        <f>J154</f>
        <v>0</v>
      </c>
      <c r="L104" s="112"/>
    </row>
    <row r="105" spans="2:47" s="1" customFormat="1" ht="21.75" customHeight="1">
      <c r="B105" s="30"/>
      <c r="L105" s="30"/>
    </row>
    <row r="106" spans="2:47" s="1" customFormat="1" ht="6.9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0"/>
    </row>
    <row r="110" spans="2:47" s="1" customFormat="1" ht="6.9" customHeight="1"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30"/>
    </row>
    <row r="111" spans="2:47" s="1" customFormat="1" ht="24.9" customHeight="1">
      <c r="B111" s="30"/>
      <c r="C111" s="19" t="s">
        <v>117</v>
      </c>
      <c r="L111" s="30"/>
    </row>
    <row r="112" spans="2:47" s="1" customFormat="1" ht="6.9" customHeight="1">
      <c r="B112" s="30"/>
      <c r="L112" s="30"/>
    </row>
    <row r="113" spans="2:63" s="1" customFormat="1" ht="12" customHeight="1">
      <c r="B113" s="30"/>
      <c r="C113" s="25" t="s">
        <v>15</v>
      </c>
      <c r="L113" s="30"/>
    </row>
    <row r="114" spans="2:63" s="1" customFormat="1" ht="26.25" customHeight="1">
      <c r="B114" s="30"/>
      <c r="E114" s="236" t="str">
        <f>E7</f>
        <v>Revitalizácia mestského športového areálu Hurbanova ulica, Stará Turá</v>
      </c>
      <c r="F114" s="237"/>
      <c r="G114" s="237"/>
      <c r="H114" s="237"/>
      <c r="L114" s="30"/>
    </row>
    <row r="115" spans="2:63" ht="12" customHeight="1">
      <c r="B115" s="18"/>
      <c r="C115" s="25" t="s">
        <v>97</v>
      </c>
      <c r="L115" s="18"/>
    </row>
    <row r="116" spans="2:63" s="1" customFormat="1" ht="16.5" customHeight="1">
      <c r="B116" s="30"/>
      <c r="E116" s="236" t="s">
        <v>446</v>
      </c>
      <c r="F116" s="238"/>
      <c r="G116" s="238"/>
      <c r="H116" s="238"/>
      <c r="L116" s="30"/>
    </row>
    <row r="117" spans="2:63" s="1" customFormat="1" ht="12" customHeight="1">
      <c r="B117" s="30"/>
      <c r="C117" s="25" t="s">
        <v>447</v>
      </c>
      <c r="L117" s="30"/>
    </row>
    <row r="118" spans="2:63" s="1" customFormat="1" ht="16.5" customHeight="1">
      <c r="B118" s="30"/>
      <c r="E118" s="190" t="str">
        <f>E11</f>
        <v>1.2 -  SO 02.2 Nové oplotenie - mantinelový systém</v>
      </c>
      <c r="F118" s="238"/>
      <c r="G118" s="238"/>
      <c r="H118" s="238"/>
      <c r="L118" s="30"/>
    </row>
    <row r="119" spans="2:63" s="1" customFormat="1" ht="6.9" customHeight="1">
      <c r="B119" s="30"/>
      <c r="L119" s="30"/>
    </row>
    <row r="120" spans="2:63" s="1" customFormat="1" ht="12" customHeight="1">
      <c r="B120" s="30"/>
      <c r="C120" s="25" t="s">
        <v>19</v>
      </c>
      <c r="F120" s="23" t="str">
        <f>F14</f>
        <v>k.ú. Stará Turá parc.č.1589/36</v>
      </c>
      <c r="I120" s="25" t="s">
        <v>21</v>
      </c>
      <c r="J120" s="53" t="str">
        <f>IF(J14="","",J14)</f>
        <v>Vyplň údaj</v>
      </c>
      <c r="L120" s="30"/>
    </row>
    <row r="121" spans="2:63" s="1" customFormat="1" ht="6.9" customHeight="1">
      <c r="B121" s="30"/>
      <c r="L121" s="30"/>
    </row>
    <row r="122" spans="2:63" s="1" customFormat="1" ht="25.65" customHeight="1">
      <c r="B122" s="30"/>
      <c r="C122" s="25" t="s">
        <v>22</v>
      </c>
      <c r="F122" s="23" t="str">
        <f>E17</f>
        <v>Mesto Stará Turá,Gen.M.R.Štefánika 375/63,91601 St</v>
      </c>
      <c r="I122" s="25" t="s">
        <v>29</v>
      </c>
      <c r="J122" s="28" t="str">
        <f>E23</f>
        <v>Ing.arch. Katarína Robeková</v>
      </c>
      <c r="L122" s="30"/>
    </row>
    <row r="123" spans="2:63" s="1" customFormat="1" ht="15.15" customHeight="1">
      <c r="B123" s="30"/>
      <c r="C123" s="25" t="s">
        <v>27</v>
      </c>
      <c r="F123" s="23" t="str">
        <f>IF(E20="","",E20)</f>
        <v>Vyplň údaj</v>
      </c>
      <c r="I123" s="25" t="s">
        <v>32</v>
      </c>
      <c r="J123" s="28" t="str">
        <f>E26</f>
        <v xml:space="preserve"> </v>
      </c>
      <c r="L123" s="30"/>
    </row>
    <row r="124" spans="2:63" s="1" customFormat="1" ht="10.35" customHeight="1">
      <c r="B124" s="30"/>
      <c r="L124" s="30"/>
    </row>
    <row r="125" spans="2:63" s="10" customFormat="1" ht="29.25" customHeight="1">
      <c r="B125" s="120"/>
      <c r="C125" s="121" t="s">
        <v>118</v>
      </c>
      <c r="D125" s="122" t="s">
        <v>59</v>
      </c>
      <c r="E125" s="122" t="s">
        <v>55</v>
      </c>
      <c r="F125" s="122" t="s">
        <v>56</v>
      </c>
      <c r="G125" s="122" t="s">
        <v>119</v>
      </c>
      <c r="H125" s="122" t="s">
        <v>120</v>
      </c>
      <c r="I125" s="122" t="s">
        <v>121</v>
      </c>
      <c r="J125" s="123" t="s">
        <v>102</v>
      </c>
      <c r="K125" s="124" t="s">
        <v>122</v>
      </c>
      <c r="L125" s="120"/>
      <c r="M125" s="60" t="s">
        <v>1</v>
      </c>
      <c r="N125" s="61" t="s">
        <v>38</v>
      </c>
      <c r="O125" s="61" t="s">
        <v>123</v>
      </c>
      <c r="P125" s="61" t="s">
        <v>124</v>
      </c>
      <c r="Q125" s="61" t="s">
        <v>125</v>
      </c>
      <c r="R125" s="61" t="s">
        <v>126</v>
      </c>
      <c r="S125" s="61" t="s">
        <v>127</v>
      </c>
      <c r="T125" s="62" t="s">
        <v>128</v>
      </c>
    </row>
    <row r="126" spans="2:63" s="1" customFormat="1" ht="22.8" customHeight="1">
      <c r="B126" s="30"/>
      <c r="C126" s="65" t="s">
        <v>103</v>
      </c>
      <c r="J126" s="125">
        <f>BK126</f>
        <v>0</v>
      </c>
      <c r="L126" s="30"/>
      <c r="M126" s="63"/>
      <c r="N126" s="54"/>
      <c r="O126" s="54"/>
      <c r="P126" s="126">
        <f>P127+P154</f>
        <v>0</v>
      </c>
      <c r="Q126" s="54"/>
      <c r="R126" s="126">
        <f>R127+R154</f>
        <v>121.832381</v>
      </c>
      <c r="S126" s="54"/>
      <c r="T126" s="127">
        <f>T127+T154</f>
        <v>0</v>
      </c>
      <c r="AT126" s="15" t="s">
        <v>73</v>
      </c>
      <c r="AU126" s="15" t="s">
        <v>104</v>
      </c>
      <c r="BK126" s="128">
        <f>BK127+BK154</f>
        <v>0</v>
      </c>
    </row>
    <row r="127" spans="2:63" s="11" customFormat="1" ht="25.95" customHeight="1">
      <c r="B127" s="129"/>
      <c r="D127" s="130" t="s">
        <v>73</v>
      </c>
      <c r="E127" s="131" t="s">
        <v>129</v>
      </c>
      <c r="F127" s="131" t="s">
        <v>130</v>
      </c>
      <c r="I127" s="132"/>
      <c r="J127" s="133">
        <f>BK127</f>
        <v>0</v>
      </c>
      <c r="L127" s="129"/>
      <c r="M127" s="134"/>
      <c r="P127" s="135">
        <f>P128+P130+P132+P147</f>
        <v>0</v>
      </c>
      <c r="R127" s="135">
        <f>R128+R130+R132+R147</f>
        <v>121.832381</v>
      </c>
      <c r="T127" s="136">
        <f>T128+T130+T132+T147</f>
        <v>0</v>
      </c>
      <c r="AR127" s="130" t="s">
        <v>79</v>
      </c>
      <c r="AT127" s="137" t="s">
        <v>73</v>
      </c>
      <c r="AU127" s="137" t="s">
        <v>74</v>
      </c>
      <c r="AY127" s="130" t="s">
        <v>131</v>
      </c>
      <c r="BK127" s="138">
        <f>BK128+BK130+BK132+BK147</f>
        <v>0</v>
      </c>
    </row>
    <row r="128" spans="2:63" s="11" customFormat="1" ht="22.8" customHeight="1">
      <c r="B128" s="129"/>
      <c r="D128" s="130" t="s">
        <v>73</v>
      </c>
      <c r="E128" s="139" t="s">
        <v>89</v>
      </c>
      <c r="F128" s="139" t="s">
        <v>490</v>
      </c>
      <c r="I128" s="132"/>
      <c r="J128" s="140">
        <f>BK128</f>
        <v>0</v>
      </c>
      <c r="L128" s="129"/>
      <c r="M128" s="134"/>
      <c r="P128" s="135">
        <f>P129</f>
        <v>0</v>
      </c>
      <c r="R128" s="135">
        <f>R129</f>
        <v>121.832381</v>
      </c>
      <c r="T128" s="136">
        <f>T129</f>
        <v>0</v>
      </c>
      <c r="AR128" s="130" t="s">
        <v>79</v>
      </c>
      <c r="AT128" s="137" t="s">
        <v>73</v>
      </c>
      <c r="AU128" s="137" t="s">
        <v>79</v>
      </c>
      <c r="AY128" s="130" t="s">
        <v>131</v>
      </c>
      <c r="BK128" s="138">
        <f>BK129</f>
        <v>0</v>
      </c>
    </row>
    <row r="129" spans="2:65" s="1" customFormat="1" ht="16.5" customHeight="1">
      <c r="B129" s="141"/>
      <c r="C129" s="142" t="s">
        <v>79</v>
      </c>
      <c r="D129" s="142" t="s">
        <v>133</v>
      </c>
      <c r="E129" s="143" t="s">
        <v>491</v>
      </c>
      <c r="F129" s="144" t="s">
        <v>492</v>
      </c>
      <c r="G129" s="145" t="s">
        <v>261</v>
      </c>
      <c r="H129" s="146">
        <v>55</v>
      </c>
      <c r="I129" s="147"/>
      <c r="J129" s="148">
        <f>ROUND(I129*H129,2)</f>
        <v>0</v>
      </c>
      <c r="K129" s="149"/>
      <c r="L129" s="30"/>
      <c r="M129" s="150" t="s">
        <v>1</v>
      </c>
      <c r="N129" s="151" t="s">
        <v>40</v>
      </c>
      <c r="P129" s="152">
        <f>O129*H129</f>
        <v>0</v>
      </c>
      <c r="Q129" s="152">
        <v>2.2151342000000001</v>
      </c>
      <c r="R129" s="152">
        <f>Q129*H129</f>
        <v>121.832381</v>
      </c>
      <c r="S129" s="152">
        <v>0</v>
      </c>
      <c r="T129" s="153">
        <f>S129*H129</f>
        <v>0</v>
      </c>
      <c r="AR129" s="154" t="s">
        <v>137</v>
      </c>
      <c r="AT129" s="154" t="s">
        <v>133</v>
      </c>
      <c r="AU129" s="154" t="s">
        <v>89</v>
      </c>
      <c r="AY129" s="15" t="s">
        <v>131</v>
      </c>
      <c r="BE129" s="155">
        <f>IF(N129="základná",J129,0)</f>
        <v>0</v>
      </c>
      <c r="BF129" s="155">
        <f>IF(N129="znížená",J129,0)</f>
        <v>0</v>
      </c>
      <c r="BG129" s="155">
        <f>IF(N129="zákl. prenesená",J129,0)</f>
        <v>0</v>
      </c>
      <c r="BH129" s="155">
        <f>IF(N129="zníž. prenesená",J129,0)</f>
        <v>0</v>
      </c>
      <c r="BI129" s="155">
        <f>IF(N129="nulová",J129,0)</f>
        <v>0</v>
      </c>
      <c r="BJ129" s="15" t="s">
        <v>89</v>
      </c>
      <c r="BK129" s="155">
        <f>ROUND(I129*H129,2)</f>
        <v>0</v>
      </c>
      <c r="BL129" s="15" t="s">
        <v>137</v>
      </c>
      <c r="BM129" s="154" t="s">
        <v>493</v>
      </c>
    </row>
    <row r="130" spans="2:65" s="11" customFormat="1" ht="22.8" customHeight="1">
      <c r="B130" s="129"/>
      <c r="D130" s="130" t="s">
        <v>73</v>
      </c>
      <c r="E130" s="139" t="s">
        <v>170</v>
      </c>
      <c r="F130" s="139" t="s">
        <v>467</v>
      </c>
      <c r="I130" s="132"/>
      <c r="J130" s="140">
        <f>BK130</f>
        <v>0</v>
      </c>
      <c r="L130" s="129"/>
      <c r="M130" s="134"/>
      <c r="P130" s="135">
        <f>P131</f>
        <v>0</v>
      </c>
      <c r="R130" s="135">
        <f>R131</f>
        <v>0</v>
      </c>
      <c r="T130" s="136">
        <f>T131</f>
        <v>0</v>
      </c>
      <c r="AR130" s="130" t="s">
        <v>79</v>
      </c>
      <c r="AT130" s="137" t="s">
        <v>73</v>
      </c>
      <c r="AU130" s="137" t="s">
        <v>79</v>
      </c>
      <c r="AY130" s="130" t="s">
        <v>131</v>
      </c>
      <c r="BK130" s="138">
        <f>BK131</f>
        <v>0</v>
      </c>
    </row>
    <row r="131" spans="2:65" s="1" customFormat="1" ht="16.5" customHeight="1">
      <c r="B131" s="141"/>
      <c r="C131" s="142" t="s">
        <v>89</v>
      </c>
      <c r="D131" s="142" t="s">
        <v>133</v>
      </c>
      <c r="E131" s="143" t="s">
        <v>494</v>
      </c>
      <c r="F131" s="144" t="s">
        <v>495</v>
      </c>
      <c r="G131" s="145" t="s">
        <v>136</v>
      </c>
      <c r="H131" s="146">
        <v>970</v>
      </c>
      <c r="I131" s="147"/>
      <c r="J131" s="148">
        <f>ROUND(I131*H131,2)</f>
        <v>0</v>
      </c>
      <c r="K131" s="149"/>
      <c r="L131" s="30"/>
      <c r="M131" s="150" t="s">
        <v>1</v>
      </c>
      <c r="N131" s="151" t="s">
        <v>40</v>
      </c>
      <c r="P131" s="152">
        <f>O131*H131</f>
        <v>0</v>
      </c>
      <c r="Q131" s="152">
        <v>0</v>
      </c>
      <c r="R131" s="152">
        <f>Q131*H131</f>
        <v>0</v>
      </c>
      <c r="S131" s="152">
        <v>0</v>
      </c>
      <c r="T131" s="153">
        <f>S131*H131</f>
        <v>0</v>
      </c>
      <c r="AR131" s="154" t="s">
        <v>137</v>
      </c>
      <c r="AT131" s="154" t="s">
        <v>133</v>
      </c>
      <c r="AU131" s="154" t="s">
        <v>89</v>
      </c>
      <c r="AY131" s="15" t="s">
        <v>131</v>
      </c>
      <c r="BE131" s="155">
        <f>IF(N131="základná",J131,0)</f>
        <v>0</v>
      </c>
      <c r="BF131" s="155">
        <f>IF(N131="znížená",J131,0)</f>
        <v>0</v>
      </c>
      <c r="BG131" s="155">
        <f>IF(N131="zákl. prenesená",J131,0)</f>
        <v>0</v>
      </c>
      <c r="BH131" s="155">
        <f>IF(N131="zníž. prenesená",J131,0)</f>
        <v>0</v>
      </c>
      <c r="BI131" s="155">
        <f>IF(N131="nulová",J131,0)</f>
        <v>0</v>
      </c>
      <c r="BJ131" s="15" t="s">
        <v>89</v>
      </c>
      <c r="BK131" s="155">
        <f>ROUND(I131*H131,2)</f>
        <v>0</v>
      </c>
      <c r="BL131" s="15" t="s">
        <v>137</v>
      </c>
      <c r="BM131" s="154" t="s">
        <v>496</v>
      </c>
    </row>
    <row r="132" spans="2:65" s="11" customFormat="1" ht="22.8" customHeight="1">
      <c r="B132" s="129"/>
      <c r="D132" s="130" t="s">
        <v>73</v>
      </c>
      <c r="E132" s="139" t="s">
        <v>497</v>
      </c>
      <c r="F132" s="139" t="s">
        <v>498</v>
      </c>
      <c r="I132" s="132"/>
      <c r="J132" s="140">
        <f>BK132</f>
        <v>0</v>
      </c>
      <c r="L132" s="129"/>
      <c r="M132" s="134"/>
      <c r="P132" s="135">
        <f>SUM(P133:P146)</f>
        <v>0</v>
      </c>
      <c r="R132" s="135">
        <f>SUM(R133:R146)</f>
        <v>0</v>
      </c>
      <c r="T132" s="136">
        <f>SUM(T133:T146)</f>
        <v>0</v>
      </c>
      <c r="AR132" s="130" t="s">
        <v>79</v>
      </c>
      <c r="AT132" s="137" t="s">
        <v>73</v>
      </c>
      <c r="AU132" s="137" t="s">
        <v>79</v>
      </c>
      <c r="AY132" s="130" t="s">
        <v>131</v>
      </c>
      <c r="BK132" s="138">
        <f>SUM(BK133:BK146)</f>
        <v>0</v>
      </c>
    </row>
    <row r="133" spans="2:65" s="1" customFormat="1" ht="66.75" customHeight="1">
      <c r="B133" s="141"/>
      <c r="C133" s="142" t="s">
        <v>152</v>
      </c>
      <c r="D133" s="142" t="s">
        <v>133</v>
      </c>
      <c r="E133" s="143" t="s">
        <v>499</v>
      </c>
      <c r="F133" s="144" t="s">
        <v>500</v>
      </c>
      <c r="G133" s="145" t="s">
        <v>136</v>
      </c>
      <c r="H133" s="146">
        <v>360</v>
      </c>
      <c r="I133" s="147"/>
      <c r="J133" s="148">
        <f t="shared" ref="J133:J146" si="0">ROUND(I133*H133,2)</f>
        <v>0</v>
      </c>
      <c r="K133" s="149"/>
      <c r="L133" s="30"/>
      <c r="M133" s="150" t="s">
        <v>1</v>
      </c>
      <c r="N133" s="151" t="s">
        <v>40</v>
      </c>
      <c r="P133" s="152">
        <f t="shared" ref="P133:P146" si="1">O133*H133</f>
        <v>0</v>
      </c>
      <c r="Q133" s="152">
        <v>0</v>
      </c>
      <c r="R133" s="152">
        <f t="shared" ref="R133:R146" si="2">Q133*H133</f>
        <v>0</v>
      </c>
      <c r="S133" s="152">
        <v>0</v>
      </c>
      <c r="T133" s="153">
        <f t="shared" ref="T133:T146" si="3">S133*H133</f>
        <v>0</v>
      </c>
      <c r="AR133" s="154" t="s">
        <v>137</v>
      </c>
      <c r="AT133" s="154" t="s">
        <v>133</v>
      </c>
      <c r="AU133" s="154" t="s">
        <v>89</v>
      </c>
      <c r="AY133" s="15" t="s">
        <v>131</v>
      </c>
      <c r="BE133" s="155">
        <f t="shared" ref="BE133:BE146" si="4">IF(N133="základná",J133,0)</f>
        <v>0</v>
      </c>
      <c r="BF133" s="155">
        <f t="shared" ref="BF133:BF146" si="5">IF(N133="znížená",J133,0)</f>
        <v>0</v>
      </c>
      <c r="BG133" s="155">
        <f t="shared" ref="BG133:BG146" si="6">IF(N133="zákl. prenesená",J133,0)</f>
        <v>0</v>
      </c>
      <c r="BH133" s="155">
        <f t="shared" ref="BH133:BH146" si="7">IF(N133="zníž. prenesená",J133,0)</f>
        <v>0</v>
      </c>
      <c r="BI133" s="155">
        <f t="shared" ref="BI133:BI146" si="8">IF(N133="nulová",J133,0)</f>
        <v>0</v>
      </c>
      <c r="BJ133" s="15" t="s">
        <v>89</v>
      </c>
      <c r="BK133" s="155">
        <f t="shared" ref="BK133:BK146" si="9">ROUND(I133*H133,2)</f>
        <v>0</v>
      </c>
      <c r="BL133" s="15" t="s">
        <v>137</v>
      </c>
      <c r="BM133" s="154" t="s">
        <v>501</v>
      </c>
    </row>
    <row r="134" spans="2:65" s="1" customFormat="1" ht="16.5" customHeight="1">
      <c r="B134" s="141"/>
      <c r="C134" s="142" t="s">
        <v>147</v>
      </c>
      <c r="D134" s="142" t="s">
        <v>133</v>
      </c>
      <c r="E134" s="143" t="s">
        <v>502</v>
      </c>
      <c r="F134" s="144" t="s">
        <v>503</v>
      </c>
      <c r="G134" s="145" t="s">
        <v>136</v>
      </c>
      <c r="H134" s="146">
        <v>360</v>
      </c>
      <c r="I134" s="147"/>
      <c r="J134" s="148">
        <f t="shared" si="0"/>
        <v>0</v>
      </c>
      <c r="K134" s="149"/>
      <c r="L134" s="30"/>
      <c r="M134" s="150" t="s">
        <v>1</v>
      </c>
      <c r="N134" s="151" t="s">
        <v>40</v>
      </c>
      <c r="P134" s="152">
        <f t="shared" si="1"/>
        <v>0</v>
      </c>
      <c r="Q134" s="152">
        <v>0</v>
      </c>
      <c r="R134" s="152">
        <f t="shared" si="2"/>
        <v>0</v>
      </c>
      <c r="S134" s="152">
        <v>0</v>
      </c>
      <c r="T134" s="153">
        <f t="shared" si="3"/>
        <v>0</v>
      </c>
      <c r="AR134" s="154" t="s">
        <v>137</v>
      </c>
      <c r="AT134" s="154" t="s">
        <v>133</v>
      </c>
      <c r="AU134" s="154" t="s">
        <v>89</v>
      </c>
      <c r="AY134" s="15" t="s">
        <v>131</v>
      </c>
      <c r="BE134" s="155">
        <f t="shared" si="4"/>
        <v>0</v>
      </c>
      <c r="BF134" s="155">
        <f t="shared" si="5"/>
        <v>0</v>
      </c>
      <c r="BG134" s="155">
        <f t="shared" si="6"/>
        <v>0</v>
      </c>
      <c r="BH134" s="155">
        <f t="shared" si="7"/>
        <v>0</v>
      </c>
      <c r="BI134" s="155">
        <f t="shared" si="8"/>
        <v>0</v>
      </c>
      <c r="BJ134" s="15" t="s">
        <v>89</v>
      </c>
      <c r="BK134" s="155">
        <f t="shared" si="9"/>
        <v>0</v>
      </c>
      <c r="BL134" s="15" t="s">
        <v>137</v>
      </c>
      <c r="BM134" s="154" t="s">
        <v>504</v>
      </c>
    </row>
    <row r="135" spans="2:65" s="1" customFormat="1" ht="16.5" customHeight="1">
      <c r="B135" s="141"/>
      <c r="C135" s="142" t="s">
        <v>162</v>
      </c>
      <c r="D135" s="142" t="s">
        <v>133</v>
      </c>
      <c r="E135" s="143" t="s">
        <v>505</v>
      </c>
      <c r="F135" s="144" t="s">
        <v>506</v>
      </c>
      <c r="G135" s="145" t="s">
        <v>136</v>
      </c>
      <c r="H135" s="146">
        <v>12.5</v>
      </c>
      <c r="I135" s="147"/>
      <c r="J135" s="148">
        <f t="shared" si="0"/>
        <v>0</v>
      </c>
      <c r="K135" s="149"/>
      <c r="L135" s="30"/>
      <c r="M135" s="150" t="s">
        <v>1</v>
      </c>
      <c r="N135" s="151" t="s">
        <v>40</v>
      </c>
      <c r="P135" s="152">
        <f t="shared" si="1"/>
        <v>0</v>
      </c>
      <c r="Q135" s="152">
        <v>0</v>
      </c>
      <c r="R135" s="152">
        <f t="shared" si="2"/>
        <v>0</v>
      </c>
      <c r="S135" s="152">
        <v>0</v>
      </c>
      <c r="T135" s="153">
        <f t="shared" si="3"/>
        <v>0</v>
      </c>
      <c r="AR135" s="154" t="s">
        <v>137</v>
      </c>
      <c r="AT135" s="154" t="s">
        <v>133</v>
      </c>
      <c r="AU135" s="154" t="s">
        <v>89</v>
      </c>
      <c r="AY135" s="15" t="s">
        <v>131</v>
      </c>
      <c r="BE135" s="155">
        <f t="shared" si="4"/>
        <v>0</v>
      </c>
      <c r="BF135" s="155">
        <f t="shared" si="5"/>
        <v>0</v>
      </c>
      <c r="BG135" s="155">
        <f t="shared" si="6"/>
        <v>0</v>
      </c>
      <c r="BH135" s="155">
        <f t="shared" si="7"/>
        <v>0</v>
      </c>
      <c r="BI135" s="155">
        <f t="shared" si="8"/>
        <v>0</v>
      </c>
      <c r="BJ135" s="15" t="s">
        <v>89</v>
      </c>
      <c r="BK135" s="155">
        <f t="shared" si="9"/>
        <v>0</v>
      </c>
      <c r="BL135" s="15" t="s">
        <v>137</v>
      </c>
      <c r="BM135" s="154" t="s">
        <v>507</v>
      </c>
    </row>
    <row r="136" spans="2:65" s="1" customFormat="1" ht="76.349999999999994" customHeight="1">
      <c r="B136" s="141"/>
      <c r="C136" s="171" t="s">
        <v>170</v>
      </c>
      <c r="D136" s="171" t="s">
        <v>201</v>
      </c>
      <c r="E136" s="172" t="s">
        <v>508</v>
      </c>
      <c r="F136" s="173" t="s">
        <v>509</v>
      </c>
      <c r="G136" s="174" t="s">
        <v>261</v>
      </c>
      <c r="H136" s="175">
        <v>41</v>
      </c>
      <c r="I136" s="176"/>
      <c r="J136" s="177">
        <f t="shared" si="0"/>
        <v>0</v>
      </c>
      <c r="K136" s="178"/>
      <c r="L136" s="179"/>
      <c r="M136" s="180" t="s">
        <v>1</v>
      </c>
      <c r="N136" s="181" t="s">
        <v>40</v>
      </c>
      <c r="P136" s="152">
        <f t="shared" si="1"/>
        <v>0</v>
      </c>
      <c r="Q136" s="152">
        <v>0</v>
      </c>
      <c r="R136" s="152">
        <f t="shared" si="2"/>
        <v>0</v>
      </c>
      <c r="S136" s="152">
        <v>0</v>
      </c>
      <c r="T136" s="153">
        <f t="shared" si="3"/>
        <v>0</v>
      </c>
      <c r="AR136" s="154" t="s">
        <v>151</v>
      </c>
      <c r="AT136" s="154" t="s">
        <v>201</v>
      </c>
      <c r="AU136" s="154" t="s">
        <v>89</v>
      </c>
      <c r="AY136" s="15" t="s">
        <v>131</v>
      </c>
      <c r="BE136" s="155">
        <f t="shared" si="4"/>
        <v>0</v>
      </c>
      <c r="BF136" s="155">
        <f t="shared" si="5"/>
        <v>0</v>
      </c>
      <c r="BG136" s="155">
        <f t="shared" si="6"/>
        <v>0</v>
      </c>
      <c r="BH136" s="155">
        <f t="shared" si="7"/>
        <v>0</v>
      </c>
      <c r="BI136" s="155">
        <f t="shared" si="8"/>
        <v>0</v>
      </c>
      <c r="BJ136" s="15" t="s">
        <v>89</v>
      </c>
      <c r="BK136" s="155">
        <f t="shared" si="9"/>
        <v>0</v>
      </c>
      <c r="BL136" s="15" t="s">
        <v>137</v>
      </c>
      <c r="BM136" s="154" t="s">
        <v>510</v>
      </c>
    </row>
    <row r="137" spans="2:65" s="1" customFormat="1" ht="76.349999999999994" customHeight="1">
      <c r="B137" s="141"/>
      <c r="C137" s="171" t="s">
        <v>155</v>
      </c>
      <c r="D137" s="171" t="s">
        <v>201</v>
      </c>
      <c r="E137" s="172" t="s">
        <v>454</v>
      </c>
      <c r="F137" s="173" t="s">
        <v>511</v>
      </c>
      <c r="G137" s="174" t="s">
        <v>261</v>
      </c>
      <c r="H137" s="175">
        <v>2</v>
      </c>
      <c r="I137" s="176"/>
      <c r="J137" s="177">
        <f t="shared" si="0"/>
        <v>0</v>
      </c>
      <c r="K137" s="178"/>
      <c r="L137" s="179"/>
      <c r="M137" s="180" t="s">
        <v>1</v>
      </c>
      <c r="N137" s="181" t="s">
        <v>40</v>
      </c>
      <c r="P137" s="152">
        <f t="shared" si="1"/>
        <v>0</v>
      </c>
      <c r="Q137" s="152">
        <v>0</v>
      </c>
      <c r="R137" s="152">
        <f t="shared" si="2"/>
        <v>0</v>
      </c>
      <c r="S137" s="152">
        <v>0</v>
      </c>
      <c r="T137" s="153">
        <f t="shared" si="3"/>
        <v>0</v>
      </c>
      <c r="AR137" s="154" t="s">
        <v>151</v>
      </c>
      <c r="AT137" s="154" t="s">
        <v>201</v>
      </c>
      <c r="AU137" s="154" t="s">
        <v>89</v>
      </c>
      <c r="AY137" s="15" t="s">
        <v>131</v>
      </c>
      <c r="BE137" s="155">
        <f t="shared" si="4"/>
        <v>0</v>
      </c>
      <c r="BF137" s="155">
        <f t="shared" si="5"/>
        <v>0</v>
      </c>
      <c r="BG137" s="155">
        <f t="shared" si="6"/>
        <v>0</v>
      </c>
      <c r="BH137" s="155">
        <f t="shared" si="7"/>
        <v>0</v>
      </c>
      <c r="BI137" s="155">
        <f t="shared" si="8"/>
        <v>0</v>
      </c>
      <c r="BJ137" s="15" t="s">
        <v>89</v>
      </c>
      <c r="BK137" s="155">
        <f t="shared" si="9"/>
        <v>0</v>
      </c>
      <c r="BL137" s="15" t="s">
        <v>137</v>
      </c>
      <c r="BM137" s="154" t="s">
        <v>512</v>
      </c>
    </row>
    <row r="138" spans="2:65" s="1" customFormat="1" ht="66.75" customHeight="1">
      <c r="B138" s="141"/>
      <c r="C138" s="171" t="s">
        <v>180</v>
      </c>
      <c r="D138" s="171" t="s">
        <v>201</v>
      </c>
      <c r="E138" s="172" t="s">
        <v>465</v>
      </c>
      <c r="F138" s="173" t="s">
        <v>513</v>
      </c>
      <c r="G138" s="174" t="s">
        <v>261</v>
      </c>
      <c r="H138" s="175">
        <v>2</v>
      </c>
      <c r="I138" s="176"/>
      <c r="J138" s="177">
        <f t="shared" si="0"/>
        <v>0</v>
      </c>
      <c r="K138" s="178"/>
      <c r="L138" s="179"/>
      <c r="M138" s="180" t="s">
        <v>1</v>
      </c>
      <c r="N138" s="181" t="s">
        <v>40</v>
      </c>
      <c r="P138" s="152">
        <f t="shared" si="1"/>
        <v>0</v>
      </c>
      <c r="Q138" s="152">
        <v>0</v>
      </c>
      <c r="R138" s="152">
        <f t="shared" si="2"/>
        <v>0</v>
      </c>
      <c r="S138" s="152">
        <v>0</v>
      </c>
      <c r="T138" s="153">
        <f t="shared" si="3"/>
        <v>0</v>
      </c>
      <c r="AR138" s="154" t="s">
        <v>151</v>
      </c>
      <c r="AT138" s="154" t="s">
        <v>201</v>
      </c>
      <c r="AU138" s="154" t="s">
        <v>89</v>
      </c>
      <c r="AY138" s="15" t="s">
        <v>131</v>
      </c>
      <c r="BE138" s="155">
        <f t="shared" si="4"/>
        <v>0</v>
      </c>
      <c r="BF138" s="155">
        <f t="shared" si="5"/>
        <v>0</v>
      </c>
      <c r="BG138" s="155">
        <f t="shared" si="6"/>
        <v>0</v>
      </c>
      <c r="BH138" s="155">
        <f t="shared" si="7"/>
        <v>0</v>
      </c>
      <c r="BI138" s="155">
        <f t="shared" si="8"/>
        <v>0</v>
      </c>
      <c r="BJ138" s="15" t="s">
        <v>89</v>
      </c>
      <c r="BK138" s="155">
        <f t="shared" si="9"/>
        <v>0</v>
      </c>
      <c r="BL138" s="15" t="s">
        <v>137</v>
      </c>
      <c r="BM138" s="154" t="s">
        <v>514</v>
      </c>
    </row>
    <row r="139" spans="2:65" s="1" customFormat="1" ht="76.349999999999994" customHeight="1">
      <c r="B139" s="141"/>
      <c r="C139" s="171" t="s">
        <v>161</v>
      </c>
      <c r="D139" s="171" t="s">
        <v>201</v>
      </c>
      <c r="E139" s="172" t="s">
        <v>515</v>
      </c>
      <c r="F139" s="173" t="s">
        <v>516</v>
      </c>
      <c r="G139" s="174" t="s">
        <v>261</v>
      </c>
      <c r="H139" s="175">
        <v>1</v>
      </c>
      <c r="I139" s="176"/>
      <c r="J139" s="177">
        <f t="shared" si="0"/>
        <v>0</v>
      </c>
      <c r="K139" s="178"/>
      <c r="L139" s="179"/>
      <c r="M139" s="180" t="s">
        <v>1</v>
      </c>
      <c r="N139" s="181" t="s">
        <v>40</v>
      </c>
      <c r="P139" s="152">
        <f t="shared" si="1"/>
        <v>0</v>
      </c>
      <c r="Q139" s="152">
        <v>0</v>
      </c>
      <c r="R139" s="152">
        <f t="shared" si="2"/>
        <v>0</v>
      </c>
      <c r="S139" s="152">
        <v>0</v>
      </c>
      <c r="T139" s="153">
        <f t="shared" si="3"/>
        <v>0</v>
      </c>
      <c r="AR139" s="154" t="s">
        <v>151</v>
      </c>
      <c r="AT139" s="154" t="s">
        <v>201</v>
      </c>
      <c r="AU139" s="154" t="s">
        <v>89</v>
      </c>
      <c r="AY139" s="15" t="s">
        <v>131</v>
      </c>
      <c r="BE139" s="155">
        <f t="shared" si="4"/>
        <v>0</v>
      </c>
      <c r="BF139" s="155">
        <f t="shared" si="5"/>
        <v>0</v>
      </c>
      <c r="BG139" s="155">
        <f t="shared" si="6"/>
        <v>0</v>
      </c>
      <c r="BH139" s="155">
        <f t="shared" si="7"/>
        <v>0</v>
      </c>
      <c r="BI139" s="155">
        <f t="shared" si="8"/>
        <v>0</v>
      </c>
      <c r="BJ139" s="15" t="s">
        <v>89</v>
      </c>
      <c r="BK139" s="155">
        <f t="shared" si="9"/>
        <v>0</v>
      </c>
      <c r="BL139" s="15" t="s">
        <v>137</v>
      </c>
      <c r="BM139" s="154" t="s">
        <v>517</v>
      </c>
    </row>
    <row r="140" spans="2:65" s="1" customFormat="1" ht="76.349999999999994" customHeight="1">
      <c r="B140" s="141"/>
      <c r="C140" s="171" t="s">
        <v>188</v>
      </c>
      <c r="D140" s="171" t="s">
        <v>201</v>
      </c>
      <c r="E140" s="172" t="s">
        <v>518</v>
      </c>
      <c r="F140" s="173" t="s">
        <v>519</v>
      </c>
      <c r="G140" s="174" t="s">
        <v>261</v>
      </c>
      <c r="H140" s="175">
        <v>1</v>
      </c>
      <c r="I140" s="176"/>
      <c r="J140" s="177">
        <f t="shared" si="0"/>
        <v>0</v>
      </c>
      <c r="K140" s="178"/>
      <c r="L140" s="179"/>
      <c r="M140" s="180" t="s">
        <v>1</v>
      </c>
      <c r="N140" s="181" t="s">
        <v>40</v>
      </c>
      <c r="P140" s="152">
        <f t="shared" si="1"/>
        <v>0</v>
      </c>
      <c r="Q140" s="152">
        <v>0</v>
      </c>
      <c r="R140" s="152">
        <f t="shared" si="2"/>
        <v>0</v>
      </c>
      <c r="S140" s="152">
        <v>0</v>
      </c>
      <c r="T140" s="153">
        <f t="shared" si="3"/>
        <v>0</v>
      </c>
      <c r="AR140" s="154" t="s">
        <v>151</v>
      </c>
      <c r="AT140" s="154" t="s">
        <v>201</v>
      </c>
      <c r="AU140" s="154" t="s">
        <v>89</v>
      </c>
      <c r="AY140" s="15" t="s">
        <v>131</v>
      </c>
      <c r="BE140" s="155">
        <f t="shared" si="4"/>
        <v>0</v>
      </c>
      <c r="BF140" s="155">
        <f t="shared" si="5"/>
        <v>0</v>
      </c>
      <c r="BG140" s="155">
        <f t="shared" si="6"/>
        <v>0</v>
      </c>
      <c r="BH140" s="155">
        <f t="shared" si="7"/>
        <v>0</v>
      </c>
      <c r="BI140" s="155">
        <f t="shared" si="8"/>
        <v>0</v>
      </c>
      <c r="BJ140" s="15" t="s">
        <v>89</v>
      </c>
      <c r="BK140" s="155">
        <f t="shared" si="9"/>
        <v>0</v>
      </c>
      <c r="BL140" s="15" t="s">
        <v>137</v>
      </c>
      <c r="BM140" s="154" t="s">
        <v>520</v>
      </c>
    </row>
    <row r="141" spans="2:65" s="1" customFormat="1" ht="66.75" customHeight="1">
      <c r="B141" s="141"/>
      <c r="C141" s="171" t="s">
        <v>165</v>
      </c>
      <c r="D141" s="171" t="s">
        <v>201</v>
      </c>
      <c r="E141" s="172" t="s">
        <v>499</v>
      </c>
      <c r="F141" s="173" t="s">
        <v>521</v>
      </c>
      <c r="G141" s="174" t="s">
        <v>261</v>
      </c>
      <c r="H141" s="175">
        <v>1</v>
      </c>
      <c r="I141" s="176"/>
      <c r="J141" s="177">
        <f t="shared" si="0"/>
        <v>0</v>
      </c>
      <c r="K141" s="178"/>
      <c r="L141" s="179"/>
      <c r="M141" s="180" t="s">
        <v>1</v>
      </c>
      <c r="N141" s="181" t="s">
        <v>40</v>
      </c>
      <c r="P141" s="152">
        <f t="shared" si="1"/>
        <v>0</v>
      </c>
      <c r="Q141" s="152">
        <v>0</v>
      </c>
      <c r="R141" s="152">
        <f t="shared" si="2"/>
        <v>0</v>
      </c>
      <c r="S141" s="152">
        <v>0</v>
      </c>
      <c r="T141" s="153">
        <f t="shared" si="3"/>
        <v>0</v>
      </c>
      <c r="AR141" s="154" t="s">
        <v>151</v>
      </c>
      <c r="AT141" s="154" t="s">
        <v>201</v>
      </c>
      <c r="AU141" s="154" t="s">
        <v>89</v>
      </c>
      <c r="AY141" s="15" t="s">
        <v>131</v>
      </c>
      <c r="BE141" s="155">
        <f t="shared" si="4"/>
        <v>0</v>
      </c>
      <c r="BF141" s="155">
        <f t="shared" si="5"/>
        <v>0</v>
      </c>
      <c r="BG141" s="155">
        <f t="shared" si="6"/>
        <v>0</v>
      </c>
      <c r="BH141" s="155">
        <f t="shared" si="7"/>
        <v>0</v>
      </c>
      <c r="BI141" s="155">
        <f t="shared" si="8"/>
        <v>0</v>
      </c>
      <c r="BJ141" s="15" t="s">
        <v>89</v>
      </c>
      <c r="BK141" s="155">
        <f t="shared" si="9"/>
        <v>0</v>
      </c>
      <c r="BL141" s="15" t="s">
        <v>137</v>
      </c>
      <c r="BM141" s="154" t="s">
        <v>522</v>
      </c>
    </row>
    <row r="142" spans="2:65" s="1" customFormat="1" ht="66.75" customHeight="1">
      <c r="B142" s="141"/>
      <c r="C142" s="171" t="s">
        <v>197</v>
      </c>
      <c r="D142" s="171" t="s">
        <v>201</v>
      </c>
      <c r="E142" s="172" t="s">
        <v>502</v>
      </c>
      <c r="F142" s="173" t="s">
        <v>523</v>
      </c>
      <c r="G142" s="174" t="s">
        <v>261</v>
      </c>
      <c r="H142" s="175">
        <v>1</v>
      </c>
      <c r="I142" s="176"/>
      <c r="J142" s="177">
        <f t="shared" si="0"/>
        <v>0</v>
      </c>
      <c r="K142" s="178"/>
      <c r="L142" s="179"/>
      <c r="M142" s="180" t="s">
        <v>1</v>
      </c>
      <c r="N142" s="181" t="s">
        <v>40</v>
      </c>
      <c r="P142" s="152">
        <f t="shared" si="1"/>
        <v>0</v>
      </c>
      <c r="Q142" s="152">
        <v>0</v>
      </c>
      <c r="R142" s="152">
        <f t="shared" si="2"/>
        <v>0</v>
      </c>
      <c r="S142" s="152">
        <v>0</v>
      </c>
      <c r="T142" s="153">
        <f t="shared" si="3"/>
        <v>0</v>
      </c>
      <c r="AR142" s="154" t="s">
        <v>151</v>
      </c>
      <c r="AT142" s="154" t="s">
        <v>201</v>
      </c>
      <c r="AU142" s="154" t="s">
        <v>89</v>
      </c>
      <c r="AY142" s="15" t="s">
        <v>131</v>
      </c>
      <c r="BE142" s="155">
        <f t="shared" si="4"/>
        <v>0</v>
      </c>
      <c r="BF142" s="155">
        <f t="shared" si="5"/>
        <v>0</v>
      </c>
      <c r="BG142" s="155">
        <f t="shared" si="6"/>
        <v>0</v>
      </c>
      <c r="BH142" s="155">
        <f t="shared" si="7"/>
        <v>0</v>
      </c>
      <c r="BI142" s="155">
        <f t="shared" si="8"/>
        <v>0</v>
      </c>
      <c r="BJ142" s="15" t="s">
        <v>89</v>
      </c>
      <c r="BK142" s="155">
        <f t="shared" si="9"/>
        <v>0</v>
      </c>
      <c r="BL142" s="15" t="s">
        <v>137</v>
      </c>
      <c r="BM142" s="154" t="s">
        <v>524</v>
      </c>
    </row>
    <row r="143" spans="2:65" s="1" customFormat="1" ht="66.75" customHeight="1">
      <c r="B143" s="141"/>
      <c r="C143" s="171" t="s">
        <v>169</v>
      </c>
      <c r="D143" s="171" t="s">
        <v>201</v>
      </c>
      <c r="E143" s="172" t="s">
        <v>505</v>
      </c>
      <c r="F143" s="173" t="s">
        <v>525</v>
      </c>
      <c r="G143" s="174" t="s">
        <v>261</v>
      </c>
      <c r="H143" s="175">
        <v>2</v>
      </c>
      <c r="I143" s="176"/>
      <c r="J143" s="177">
        <f t="shared" si="0"/>
        <v>0</v>
      </c>
      <c r="K143" s="178"/>
      <c r="L143" s="179"/>
      <c r="M143" s="180" t="s">
        <v>1</v>
      </c>
      <c r="N143" s="181" t="s">
        <v>40</v>
      </c>
      <c r="P143" s="152">
        <f t="shared" si="1"/>
        <v>0</v>
      </c>
      <c r="Q143" s="152">
        <v>0</v>
      </c>
      <c r="R143" s="152">
        <f t="shared" si="2"/>
        <v>0</v>
      </c>
      <c r="S143" s="152">
        <v>0</v>
      </c>
      <c r="T143" s="153">
        <f t="shared" si="3"/>
        <v>0</v>
      </c>
      <c r="AR143" s="154" t="s">
        <v>151</v>
      </c>
      <c r="AT143" s="154" t="s">
        <v>201</v>
      </c>
      <c r="AU143" s="154" t="s">
        <v>89</v>
      </c>
      <c r="AY143" s="15" t="s">
        <v>131</v>
      </c>
      <c r="BE143" s="155">
        <f t="shared" si="4"/>
        <v>0</v>
      </c>
      <c r="BF143" s="155">
        <f t="shared" si="5"/>
        <v>0</v>
      </c>
      <c r="BG143" s="155">
        <f t="shared" si="6"/>
        <v>0</v>
      </c>
      <c r="BH143" s="155">
        <f t="shared" si="7"/>
        <v>0</v>
      </c>
      <c r="BI143" s="155">
        <f t="shared" si="8"/>
        <v>0</v>
      </c>
      <c r="BJ143" s="15" t="s">
        <v>89</v>
      </c>
      <c r="BK143" s="155">
        <f t="shared" si="9"/>
        <v>0</v>
      </c>
      <c r="BL143" s="15" t="s">
        <v>137</v>
      </c>
      <c r="BM143" s="154" t="s">
        <v>526</v>
      </c>
    </row>
    <row r="144" spans="2:65" s="1" customFormat="1" ht="62.7" customHeight="1">
      <c r="B144" s="141"/>
      <c r="C144" s="171" t="s">
        <v>207</v>
      </c>
      <c r="D144" s="171" t="s">
        <v>201</v>
      </c>
      <c r="E144" s="172" t="s">
        <v>527</v>
      </c>
      <c r="F144" s="173" t="s">
        <v>528</v>
      </c>
      <c r="G144" s="174" t="s">
        <v>261</v>
      </c>
      <c r="H144" s="175">
        <v>2</v>
      </c>
      <c r="I144" s="176"/>
      <c r="J144" s="177">
        <f t="shared" si="0"/>
        <v>0</v>
      </c>
      <c r="K144" s="178"/>
      <c r="L144" s="179"/>
      <c r="M144" s="180" t="s">
        <v>1</v>
      </c>
      <c r="N144" s="181" t="s">
        <v>40</v>
      </c>
      <c r="P144" s="152">
        <f t="shared" si="1"/>
        <v>0</v>
      </c>
      <c r="Q144" s="152">
        <v>0</v>
      </c>
      <c r="R144" s="152">
        <f t="shared" si="2"/>
        <v>0</v>
      </c>
      <c r="S144" s="152">
        <v>0</v>
      </c>
      <c r="T144" s="153">
        <f t="shared" si="3"/>
        <v>0</v>
      </c>
      <c r="AR144" s="154" t="s">
        <v>151</v>
      </c>
      <c r="AT144" s="154" t="s">
        <v>201</v>
      </c>
      <c r="AU144" s="154" t="s">
        <v>89</v>
      </c>
      <c r="AY144" s="15" t="s">
        <v>131</v>
      </c>
      <c r="BE144" s="155">
        <f t="shared" si="4"/>
        <v>0</v>
      </c>
      <c r="BF144" s="155">
        <f t="shared" si="5"/>
        <v>0</v>
      </c>
      <c r="BG144" s="155">
        <f t="shared" si="6"/>
        <v>0</v>
      </c>
      <c r="BH144" s="155">
        <f t="shared" si="7"/>
        <v>0</v>
      </c>
      <c r="BI144" s="155">
        <f t="shared" si="8"/>
        <v>0</v>
      </c>
      <c r="BJ144" s="15" t="s">
        <v>89</v>
      </c>
      <c r="BK144" s="155">
        <f t="shared" si="9"/>
        <v>0</v>
      </c>
      <c r="BL144" s="15" t="s">
        <v>137</v>
      </c>
      <c r="BM144" s="154" t="s">
        <v>529</v>
      </c>
    </row>
    <row r="145" spans="2:65" s="1" customFormat="1" ht="62.7" customHeight="1">
      <c r="B145" s="141"/>
      <c r="C145" s="171" t="s">
        <v>173</v>
      </c>
      <c r="D145" s="171" t="s">
        <v>201</v>
      </c>
      <c r="E145" s="172" t="s">
        <v>530</v>
      </c>
      <c r="F145" s="173" t="s">
        <v>531</v>
      </c>
      <c r="G145" s="174" t="s">
        <v>261</v>
      </c>
      <c r="H145" s="175">
        <v>1</v>
      </c>
      <c r="I145" s="176"/>
      <c r="J145" s="177">
        <f t="shared" si="0"/>
        <v>0</v>
      </c>
      <c r="K145" s="178"/>
      <c r="L145" s="179"/>
      <c r="M145" s="180" t="s">
        <v>1</v>
      </c>
      <c r="N145" s="181" t="s">
        <v>40</v>
      </c>
      <c r="P145" s="152">
        <f t="shared" si="1"/>
        <v>0</v>
      </c>
      <c r="Q145" s="152">
        <v>0</v>
      </c>
      <c r="R145" s="152">
        <f t="shared" si="2"/>
        <v>0</v>
      </c>
      <c r="S145" s="152">
        <v>0</v>
      </c>
      <c r="T145" s="153">
        <f t="shared" si="3"/>
        <v>0</v>
      </c>
      <c r="AR145" s="154" t="s">
        <v>151</v>
      </c>
      <c r="AT145" s="154" t="s">
        <v>201</v>
      </c>
      <c r="AU145" s="154" t="s">
        <v>89</v>
      </c>
      <c r="AY145" s="15" t="s">
        <v>131</v>
      </c>
      <c r="BE145" s="155">
        <f t="shared" si="4"/>
        <v>0</v>
      </c>
      <c r="BF145" s="155">
        <f t="shared" si="5"/>
        <v>0</v>
      </c>
      <c r="BG145" s="155">
        <f t="shared" si="6"/>
        <v>0</v>
      </c>
      <c r="BH145" s="155">
        <f t="shared" si="7"/>
        <v>0</v>
      </c>
      <c r="BI145" s="155">
        <f t="shared" si="8"/>
        <v>0</v>
      </c>
      <c r="BJ145" s="15" t="s">
        <v>89</v>
      </c>
      <c r="BK145" s="155">
        <f t="shared" si="9"/>
        <v>0</v>
      </c>
      <c r="BL145" s="15" t="s">
        <v>137</v>
      </c>
      <c r="BM145" s="154" t="s">
        <v>532</v>
      </c>
    </row>
    <row r="146" spans="2:65" s="1" customFormat="1" ht="16.5" customHeight="1">
      <c r="B146" s="141"/>
      <c r="C146" s="171" t="s">
        <v>215</v>
      </c>
      <c r="D146" s="171" t="s">
        <v>201</v>
      </c>
      <c r="E146" s="172" t="s">
        <v>462</v>
      </c>
      <c r="F146" s="173" t="s">
        <v>533</v>
      </c>
      <c r="G146" s="174" t="s">
        <v>261</v>
      </c>
      <c r="H146" s="175">
        <v>2</v>
      </c>
      <c r="I146" s="176"/>
      <c r="J146" s="177">
        <f t="shared" si="0"/>
        <v>0</v>
      </c>
      <c r="K146" s="178"/>
      <c r="L146" s="179"/>
      <c r="M146" s="180" t="s">
        <v>1</v>
      </c>
      <c r="N146" s="181" t="s">
        <v>40</v>
      </c>
      <c r="P146" s="152">
        <f t="shared" si="1"/>
        <v>0</v>
      </c>
      <c r="Q146" s="152">
        <v>0</v>
      </c>
      <c r="R146" s="152">
        <f t="shared" si="2"/>
        <v>0</v>
      </c>
      <c r="S146" s="152">
        <v>0</v>
      </c>
      <c r="T146" s="153">
        <f t="shared" si="3"/>
        <v>0</v>
      </c>
      <c r="AR146" s="154" t="s">
        <v>151</v>
      </c>
      <c r="AT146" s="154" t="s">
        <v>201</v>
      </c>
      <c r="AU146" s="154" t="s">
        <v>89</v>
      </c>
      <c r="AY146" s="15" t="s">
        <v>131</v>
      </c>
      <c r="BE146" s="155">
        <f t="shared" si="4"/>
        <v>0</v>
      </c>
      <c r="BF146" s="155">
        <f t="shared" si="5"/>
        <v>0</v>
      </c>
      <c r="BG146" s="155">
        <f t="shared" si="6"/>
        <v>0</v>
      </c>
      <c r="BH146" s="155">
        <f t="shared" si="7"/>
        <v>0</v>
      </c>
      <c r="BI146" s="155">
        <f t="shared" si="8"/>
        <v>0</v>
      </c>
      <c r="BJ146" s="15" t="s">
        <v>89</v>
      </c>
      <c r="BK146" s="155">
        <f t="shared" si="9"/>
        <v>0</v>
      </c>
      <c r="BL146" s="15" t="s">
        <v>137</v>
      </c>
      <c r="BM146" s="154" t="s">
        <v>534</v>
      </c>
    </row>
    <row r="147" spans="2:65" s="11" customFormat="1" ht="22.8" customHeight="1">
      <c r="B147" s="129"/>
      <c r="D147" s="130" t="s">
        <v>73</v>
      </c>
      <c r="E147" s="139" t="s">
        <v>366</v>
      </c>
      <c r="F147" s="139" t="s">
        <v>367</v>
      </c>
      <c r="I147" s="132"/>
      <c r="J147" s="140">
        <f>BK147</f>
        <v>0</v>
      </c>
      <c r="L147" s="129"/>
      <c r="M147" s="134"/>
      <c r="P147" s="135">
        <f>SUM(P148:P153)</f>
        <v>0</v>
      </c>
      <c r="R147" s="135">
        <f>SUM(R148:R153)</f>
        <v>0</v>
      </c>
      <c r="T147" s="136">
        <f>SUM(T148:T153)</f>
        <v>0</v>
      </c>
      <c r="AR147" s="130" t="s">
        <v>79</v>
      </c>
      <c r="AT147" s="137" t="s">
        <v>73</v>
      </c>
      <c r="AU147" s="137" t="s">
        <v>79</v>
      </c>
      <c r="AY147" s="130" t="s">
        <v>131</v>
      </c>
      <c r="BK147" s="138">
        <f>SUM(BK148:BK153)</f>
        <v>0</v>
      </c>
    </row>
    <row r="148" spans="2:65" s="1" customFormat="1" ht="24.15" customHeight="1">
      <c r="B148" s="141"/>
      <c r="C148" s="142" t="s">
        <v>183</v>
      </c>
      <c r="D148" s="142" t="s">
        <v>133</v>
      </c>
      <c r="E148" s="143" t="s">
        <v>387</v>
      </c>
      <c r="F148" s="144" t="s">
        <v>388</v>
      </c>
      <c r="G148" s="145" t="s">
        <v>191</v>
      </c>
      <c r="H148" s="146">
        <v>16.55</v>
      </c>
      <c r="I148" s="147"/>
      <c r="J148" s="148">
        <f>ROUND(I148*H148,2)</f>
        <v>0</v>
      </c>
      <c r="K148" s="149"/>
      <c r="L148" s="30"/>
      <c r="M148" s="150" t="s">
        <v>1</v>
      </c>
      <c r="N148" s="151" t="s">
        <v>40</v>
      </c>
      <c r="P148" s="152">
        <f>O148*H148</f>
        <v>0</v>
      </c>
      <c r="Q148" s="152">
        <v>0</v>
      </c>
      <c r="R148" s="152">
        <f>Q148*H148</f>
        <v>0</v>
      </c>
      <c r="S148" s="152">
        <v>0</v>
      </c>
      <c r="T148" s="153">
        <f>S148*H148</f>
        <v>0</v>
      </c>
      <c r="AR148" s="154" t="s">
        <v>137</v>
      </c>
      <c r="AT148" s="154" t="s">
        <v>133</v>
      </c>
      <c r="AU148" s="154" t="s">
        <v>89</v>
      </c>
      <c r="AY148" s="15" t="s">
        <v>131</v>
      </c>
      <c r="BE148" s="155">
        <f>IF(N148="základná",J148,0)</f>
        <v>0</v>
      </c>
      <c r="BF148" s="155">
        <f>IF(N148="znížená",J148,0)</f>
        <v>0</v>
      </c>
      <c r="BG148" s="155">
        <f>IF(N148="zákl. prenesená",J148,0)</f>
        <v>0</v>
      </c>
      <c r="BH148" s="155">
        <f>IF(N148="zníž. prenesená",J148,0)</f>
        <v>0</v>
      </c>
      <c r="BI148" s="155">
        <f>IF(N148="nulová",J148,0)</f>
        <v>0</v>
      </c>
      <c r="BJ148" s="15" t="s">
        <v>89</v>
      </c>
      <c r="BK148" s="155">
        <f>ROUND(I148*H148,2)</f>
        <v>0</v>
      </c>
      <c r="BL148" s="15" t="s">
        <v>137</v>
      </c>
      <c r="BM148" s="154" t="s">
        <v>535</v>
      </c>
    </row>
    <row r="149" spans="2:65" s="1" customFormat="1" ht="33" customHeight="1">
      <c r="B149" s="141"/>
      <c r="C149" s="142" t="s">
        <v>179</v>
      </c>
      <c r="D149" s="142" t="s">
        <v>133</v>
      </c>
      <c r="E149" s="143" t="s">
        <v>379</v>
      </c>
      <c r="F149" s="144" t="s">
        <v>380</v>
      </c>
      <c r="G149" s="145" t="s">
        <v>191</v>
      </c>
      <c r="H149" s="146">
        <v>16.55</v>
      </c>
      <c r="I149" s="147"/>
      <c r="J149" s="148">
        <f>ROUND(I149*H149,2)</f>
        <v>0</v>
      </c>
      <c r="K149" s="149"/>
      <c r="L149" s="30"/>
      <c r="M149" s="150" t="s">
        <v>1</v>
      </c>
      <c r="N149" s="151" t="s">
        <v>40</v>
      </c>
      <c r="P149" s="152">
        <f>O149*H149</f>
        <v>0</v>
      </c>
      <c r="Q149" s="152">
        <v>0</v>
      </c>
      <c r="R149" s="152">
        <f>Q149*H149</f>
        <v>0</v>
      </c>
      <c r="S149" s="152">
        <v>0</v>
      </c>
      <c r="T149" s="153">
        <f>S149*H149</f>
        <v>0</v>
      </c>
      <c r="AR149" s="154" t="s">
        <v>137</v>
      </c>
      <c r="AT149" s="154" t="s">
        <v>133</v>
      </c>
      <c r="AU149" s="154" t="s">
        <v>89</v>
      </c>
      <c r="AY149" s="15" t="s">
        <v>131</v>
      </c>
      <c r="BE149" s="155">
        <f>IF(N149="základná",J149,0)</f>
        <v>0</v>
      </c>
      <c r="BF149" s="155">
        <f>IF(N149="znížená",J149,0)</f>
        <v>0</v>
      </c>
      <c r="BG149" s="155">
        <f>IF(N149="zákl. prenesená",J149,0)</f>
        <v>0</v>
      </c>
      <c r="BH149" s="155">
        <f>IF(N149="zníž. prenesená",J149,0)</f>
        <v>0</v>
      </c>
      <c r="BI149" s="155">
        <f>IF(N149="nulová",J149,0)</f>
        <v>0</v>
      </c>
      <c r="BJ149" s="15" t="s">
        <v>89</v>
      </c>
      <c r="BK149" s="155">
        <f>ROUND(I149*H149,2)</f>
        <v>0</v>
      </c>
      <c r="BL149" s="15" t="s">
        <v>137</v>
      </c>
      <c r="BM149" s="154" t="s">
        <v>536</v>
      </c>
    </row>
    <row r="150" spans="2:65" s="1" customFormat="1" ht="24.15" customHeight="1">
      <c r="B150" s="141"/>
      <c r="C150" s="142" t="s">
        <v>226</v>
      </c>
      <c r="D150" s="142" t="s">
        <v>133</v>
      </c>
      <c r="E150" s="143" t="s">
        <v>383</v>
      </c>
      <c r="F150" s="144" t="s">
        <v>384</v>
      </c>
      <c r="G150" s="145" t="s">
        <v>191</v>
      </c>
      <c r="H150" s="146">
        <v>16.55</v>
      </c>
      <c r="I150" s="147"/>
      <c r="J150" s="148">
        <f>ROUND(I150*H150,2)</f>
        <v>0</v>
      </c>
      <c r="K150" s="149"/>
      <c r="L150" s="30"/>
      <c r="M150" s="150" t="s">
        <v>1</v>
      </c>
      <c r="N150" s="151" t="s">
        <v>40</v>
      </c>
      <c r="P150" s="152">
        <f>O150*H150</f>
        <v>0</v>
      </c>
      <c r="Q150" s="152">
        <v>0</v>
      </c>
      <c r="R150" s="152">
        <f>Q150*H150</f>
        <v>0</v>
      </c>
      <c r="S150" s="152">
        <v>0</v>
      </c>
      <c r="T150" s="153">
        <f>S150*H150</f>
        <v>0</v>
      </c>
      <c r="AR150" s="154" t="s">
        <v>137</v>
      </c>
      <c r="AT150" s="154" t="s">
        <v>133</v>
      </c>
      <c r="AU150" s="154" t="s">
        <v>89</v>
      </c>
      <c r="AY150" s="15" t="s">
        <v>131</v>
      </c>
      <c r="BE150" s="155">
        <f>IF(N150="základná",J150,0)</f>
        <v>0</v>
      </c>
      <c r="BF150" s="155">
        <f>IF(N150="znížená",J150,0)</f>
        <v>0</v>
      </c>
      <c r="BG150" s="155">
        <f>IF(N150="zákl. prenesená",J150,0)</f>
        <v>0</v>
      </c>
      <c r="BH150" s="155">
        <f>IF(N150="zníž. prenesená",J150,0)</f>
        <v>0</v>
      </c>
      <c r="BI150" s="155">
        <f>IF(N150="nulová",J150,0)</f>
        <v>0</v>
      </c>
      <c r="BJ150" s="15" t="s">
        <v>89</v>
      </c>
      <c r="BK150" s="155">
        <f>ROUND(I150*H150,2)</f>
        <v>0</v>
      </c>
      <c r="BL150" s="15" t="s">
        <v>137</v>
      </c>
      <c r="BM150" s="154" t="s">
        <v>537</v>
      </c>
    </row>
    <row r="151" spans="2:65" s="12" customFormat="1" ht="10.199999999999999">
      <c r="B151" s="156"/>
      <c r="D151" s="157" t="s">
        <v>141</v>
      </c>
      <c r="F151" s="159" t="s">
        <v>538</v>
      </c>
      <c r="H151" s="160">
        <v>16.55</v>
      </c>
      <c r="I151" s="161"/>
      <c r="L151" s="156"/>
      <c r="M151" s="162"/>
      <c r="T151" s="163"/>
      <c r="AT151" s="158" t="s">
        <v>141</v>
      </c>
      <c r="AU151" s="158" t="s">
        <v>89</v>
      </c>
      <c r="AV151" s="12" t="s">
        <v>89</v>
      </c>
      <c r="AW151" s="12" t="s">
        <v>3</v>
      </c>
      <c r="AX151" s="12" t="s">
        <v>79</v>
      </c>
      <c r="AY151" s="158" t="s">
        <v>131</v>
      </c>
    </row>
    <row r="152" spans="2:65" s="1" customFormat="1" ht="24.15" customHeight="1">
      <c r="B152" s="141"/>
      <c r="C152" s="142" t="s">
        <v>187</v>
      </c>
      <c r="D152" s="142" t="s">
        <v>133</v>
      </c>
      <c r="E152" s="143" t="s">
        <v>475</v>
      </c>
      <c r="F152" s="144" t="s">
        <v>476</v>
      </c>
      <c r="G152" s="145" t="s">
        <v>191</v>
      </c>
      <c r="H152" s="146">
        <v>7.82</v>
      </c>
      <c r="I152" s="147"/>
      <c r="J152" s="148">
        <f>ROUND(I152*H152,2)</f>
        <v>0</v>
      </c>
      <c r="K152" s="149"/>
      <c r="L152" s="30"/>
      <c r="M152" s="150" t="s">
        <v>1</v>
      </c>
      <c r="N152" s="151" t="s">
        <v>40</v>
      </c>
      <c r="P152" s="152">
        <f>O152*H152</f>
        <v>0</v>
      </c>
      <c r="Q152" s="152">
        <v>0</v>
      </c>
      <c r="R152" s="152">
        <f>Q152*H152</f>
        <v>0</v>
      </c>
      <c r="S152" s="152">
        <v>0</v>
      </c>
      <c r="T152" s="153">
        <f>S152*H152</f>
        <v>0</v>
      </c>
      <c r="AR152" s="154" t="s">
        <v>137</v>
      </c>
      <c r="AT152" s="154" t="s">
        <v>133</v>
      </c>
      <c r="AU152" s="154" t="s">
        <v>89</v>
      </c>
      <c r="AY152" s="15" t="s">
        <v>131</v>
      </c>
      <c r="BE152" s="155">
        <f>IF(N152="základná",J152,0)</f>
        <v>0</v>
      </c>
      <c r="BF152" s="155">
        <f>IF(N152="znížená",J152,0)</f>
        <v>0</v>
      </c>
      <c r="BG152" s="155">
        <f>IF(N152="zákl. prenesená",J152,0)</f>
        <v>0</v>
      </c>
      <c r="BH152" s="155">
        <f>IF(N152="zníž. prenesená",J152,0)</f>
        <v>0</v>
      </c>
      <c r="BI152" s="155">
        <f>IF(N152="nulová",J152,0)</f>
        <v>0</v>
      </c>
      <c r="BJ152" s="15" t="s">
        <v>89</v>
      </c>
      <c r="BK152" s="155">
        <f>ROUND(I152*H152,2)</f>
        <v>0</v>
      </c>
      <c r="BL152" s="15" t="s">
        <v>137</v>
      </c>
      <c r="BM152" s="154" t="s">
        <v>539</v>
      </c>
    </row>
    <row r="153" spans="2:65" s="1" customFormat="1" ht="24.15" customHeight="1">
      <c r="B153" s="141"/>
      <c r="C153" s="142" t="s">
        <v>241</v>
      </c>
      <c r="D153" s="142" t="s">
        <v>133</v>
      </c>
      <c r="E153" s="143" t="s">
        <v>540</v>
      </c>
      <c r="F153" s="144" t="s">
        <v>541</v>
      </c>
      <c r="G153" s="145" t="s">
        <v>191</v>
      </c>
      <c r="H153" s="146">
        <v>9.73</v>
      </c>
      <c r="I153" s="147"/>
      <c r="J153" s="148">
        <f>ROUND(I153*H153,2)</f>
        <v>0</v>
      </c>
      <c r="K153" s="149"/>
      <c r="L153" s="30"/>
      <c r="M153" s="150" t="s">
        <v>1</v>
      </c>
      <c r="N153" s="151" t="s">
        <v>40</v>
      </c>
      <c r="P153" s="152">
        <f>O153*H153</f>
        <v>0</v>
      </c>
      <c r="Q153" s="152">
        <v>0</v>
      </c>
      <c r="R153" s="152">
        <f>Q153*H153</f>
        <v>0</v>
      </c>
      <c r="S153" s="152">
        <v>0</v>
      </c>
      <c r="T153" s="153">
        <f>S153*H153</f>
        <v>0</v>
      </c>
      <c r="AR153" s="154" t="s">
        <v>137</v>
      </c>
      <c r="AT153" s="154" t="s">
        <v>133</v>
      </c>
      <c r="AU153" s="154" t="s">
        <v>89</v>
      </c>
      <c r="AY153" s="15" t="s">
        <v>131</v>
      </c>
      <c r="BE153" s="155">
        <f>IF(N153="základná",J153,0)</f>
        <v>0</v>
      </c>
      <c r="BF153" s="155">
        <f>IF(N153="znížená",J153,0)</f>
        <v>0</v>
      </c>
      <c r="BG153" s="155">
        <f>IF(N153="zákl. prenesená",J153,0)</f>
        <v>0</v>
      </c>
      <c r="BH153" s="155">
        <f>IF(N153="zníž. prenesená",J153,0)</f>
        <v>0</v>
      </c>
      <c r="BI153" s="155">
        <f>IF(N153="nulová",J153,0)</f>
        <v>0</v>
      </c>
      <c r="BJ153" s="15" t="s">
        <v>89</v>
      </c>
      <c r="BK153" s="155">
        <f>ROUND(I153*H153,2)</f>
        <v>0</v>
      </c>
      <c r="BL153" s="15" t="s">
        <v>137</v>
      </c>
      <c r="BM153" s="154" t="s">
        <v>542</v>
      </c>
    </row>
    <row r="154" spans="2:65" s="11" customFormat="1" ht="25.95" customHeight="1">
      <c r="B154" s="129"/>
      <c r="D154" s="130" t="s">
        <v>73</v>
      </c>
      <c r="E154" s="131" t="s">
        <v>405</v>
      </c>
      <c r="F154" s="131" t="s">
        <v>543</v>
      </c>
      <c r="I154" s="132"/>
      <c r="J154" s="133">
        <f>BK154</f>
        <v>0</v>
      </c>
      <c r="L154" s="129"/>
      <c r="M154" s="134"/>
      <c r="P154" s="135">
        <f>P155</f>
        <v>0</v>
      </c>
      <c r="R154" s="135">
        <f>R155</f>
        <v>0</v>
      </c>
      <c r="T154" s="136">
        <f>T155</f>
        <v>0</v>
      </c>
      <c r="AR154" s="130" t="s">
        <v>152</v>
      </c>
      <c r="AT154" s="137" t="s">
        <v>73</v>
      </c>
      <c r="AU154" s="137" t="s">
        <v>74</v>
      </c>
      <c r="AY154" s="130" t="s">
        <v>131</v>
      </c>
      <c r="BK154" s="138">
        <f>BK155</f>
        <v>0</v>
      </c>
    </row>
    <row r="155" spans="2:65" s="1" customFormat="1" ht="16.5" customHeight="1">
      <c r="B155" s="141"/>
      <c r="C155" s="142" t="s">
        <v>151</v>
      </c>
      <c r="D155" s="142" t="s">
        <v>133</v>
      </c>
      <c r="E155" s="143" t="s">
        <v>425</v>
      </c>
      <c r="F155" s="144" t="s">
        <v>544</v>
      </c>
      <c r="G155" s="145" t="s">
        <v>409</v>
      </c>
      <c r="H155" s="146">
        <v>1</v>
      </c>
      <c r="I155" s="147"/>
      <c r="J155" s="148">
        <f>ROUND(I155*H155,2)</f>
        <v>0</v>
      </c>
      <c r="K155" s="149"/>
      <c r="L155" s="30"/>
      <c r="M155" s="182" t="s">
        <v>1</v>
      </c>
      <c r="N155" s="183" t="s">
        <v>40</v>
      </c>
      <c r="O155" s="184"/>
      <c r="P155" s="185">
        <f>O155*H155</f>
        <v>0</v>
      </c>
      <c r="Q155" s="185">
        <v>0</v>
      </c>
      <c r="R155" s="185">
        <f>Q155*H155</f>
        <v>0</v>
      </c>
      <c r="S155" s="185">
        <v>0</v>
      </c>
      <c r="T155" s="186">
        <f>S155*H155</f>
        <v>0</v>
      </c>
      <c r="AR155" s="154" t="s">
        <v>410</v>
      </c>
      <c r="AT155" s="154" t="s">
        <v>133</v>
      </c>
      <c r="AU155" s="154" t="s">
        <v>79</v>
      </c>
      <c r="AY155" s="15" t="s">
        <v>131</v>
      </c>
      <c r="BE155" s="155">
        <f>IF(N155="základná",J155,0)</f>
        <v>0</v>
      </c>
      <c r="BF155" s="155">
        <f>IF(N155="znížená",J155,0)</f>
        <v>0</v>
      </c>
      <c r="BG155" s="155">
        <f>IF(N155="zákl. prenesená",J155,0)</f>
        <v>0</v>
      </c>
      <c r="BH155" s="155">
        <f>IF(N155="zníž. prenesená",J155,0)</f>
        <v>0</v>
      </c>
      <c r="BI155" s="155">
        <f>IF(N155="nulová",J155,0)</f>
        <v>0</v>
      </c>
      <c r="BJ155" s="15" t="s">
        <v>89</v>
      </c>
      <c r="BK155" s="155">
        <f>ROUND(I155*H155,2)</f>
        <v>0</v>
      </c>
      <c r="BL155" s="15" t="s">
        <v>410</v>
      </c>
      <c r="BM155" s="154" t="s">
        <v>545</v>
      </c>
    </row>
    <row r="156" spans="2:65" s="1" customFormat="1" ht="6.9" customHeight="1">
      <c r="B156" s="45"/>
      <c r="C156" s="46"/>
      <c r="D156" s="46"/>
      <c r="E156" s="46"/>
      <c r="F156" s="46"/>
      <c r="G156" s="46"/>
      <c r="H156" s="46"/>
      <c r="I156" s="46"/>
      <c r="J156" s="46"/>
      <c r="K156" s="46"/>
      <c r="L156" s="30"/>
    </row>
  </sheetData>
  <autoFilter ref="C125:K155" xr:uid="{00000000-0009-0000-0000-000003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40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35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95</v>
      </c>
    </row>
    <row r="3" spans="2:46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2:46" ht="24.9" customHeight="1">
      <c r="B4" s="18"/>
      <c r="D4" s="19" t="s">
        <v>96</v>
      </c>
      <c r="L4" s="18"/>
      <c r="M4" s="94" t="s">
        <v>9</v>
      </c>
      <c r="AT4" s="15" t="s">
        <v>3</v>
      </c>
    </row>
    <row r="5" spans="2:46" ht="6.9" customHeight="1">
      <c r="B5" s="18"/>
      <c r="L5" s="18"/>
    </row>
    <row r="6" spans="2:46" ht="12" customHeight="1">
      <c r="B6" s="18"/>
      <c r="D6" s="25" t="s">
        <v>15</v>
      </c>
      <c r="L6" s="18"/>
    </row>
    <row r="7" spans="2:46" ht="26.25" customHeight="1">
      <c r="B7" s="18"/>
      <c r="E7" s="236" t="str">
        <f>'Rekapitulácia stavby'!K6</f>
        <v>Revitalizácia mestského športového areálu Hurbanova ulica, Stará Turá</v>
      </c>
      <c r="F7" s="237"/>
      <c r="G7" s="237"/>
      <c r="H7" s="237"/>
      <c r="L7" s="18"/>
    </row>
    <row r="8" spans="2:46" s="1" customFormat="1" ht="12" customHeight="1">
      <c r="B8" s="30"/>
      <c r="D8" s="25" t="s">
        <v>97</v>
      </c>
      <c r="L8" s="30"/>
    </row>
    <row r="9" spans="2:46" s="1" customFormat="1" ht="16.5" customHeight="1">
      <c r="B9" s="30"/>
      <c r="E9" s="190" t="s">
        <v>546</v>
      </c>
      <c r="F9" s="238"/>
      <c r="G9" s="238"/>
      <c r="H9" s="238"/>
      <c r="L9" s="30"/>
    </row>
    <row r="10" spans="2:46" s="1" customFormat="1" ht="10.199999999999999">
      <c r="B10" s="30"/>
      <c r="L10" s="30"/>
    </row>
    <row r="11" spans="2:46" s="1" customFormat="1" ht="12" customHeight="1">
      <c r="B11" s="30"/>
      <c r="D11" s="25" t="s">
        <v>17</v>
      </c>
      <c r="F11" s="23" t="s">
        <v>1</v>
      </c>
      <c r="I11" s="25" t="s">
        <v>18</v>
      </c>
      <c r="J11" s="23" t="s">
        <v>1</v>
      </c>
      <c r="L11" s="30"/>
    </row>
    <row r="12" spans="2:46" s="1" customFormat="1" ht="12" customHeight="1">
      <c r="B12" s="30"/>
      <c r="D12" s="25" t="s">
        <v>19</v>
      </c>
      <c r="F12" s="23" t="s">
        <v>20</v>
      </c>
      <c r="I12" s="25" t="s">
        <v>21</v>
      </c>
      <c r="J12" s="53" t="str">
        <f>'Rekapitulácia stavby'!AN8</f>
        <v>Vyplň údaj</v>
      </c>
      <c r="L12" s="30"/>
    </row>
    <row r="13" spans="2:46" s="1" customFormat="1" ht="10.8" customHeight="1">
      <c r="B13" s="30"/>
      <c r="L13" s="30"/>
    </row>
    <row r="14" spans="2:46" s="1" customFormat="1" ht="12" customHeight="1">
      <c r="B14" s="30"/>
      <c r="D14" s="25" t="s">
        <v>22</v>
      </c>
      <c r="I14" s="25" t="s">
        <v>23</v>
      </c>
      <c r="J14" s="23" t="s">
        <v>24</v>
      </c>
      <c r="L14" s="30"/>
    </row>
    <row r="15" spans="2:46" s="1" customFormat="1" ht="18" customHeight="1">
      <c r="B15" s="30"/>
      <c r="E15" s="23" t="s">
        <v>25</v>
      </c>
      <c r="I15" s="25" t="s">
        <v>26</v>
      </c>
      <c r="J15" s="23" t="s">
        <v>1</v>
      </c>
      <c r="L15" s="30"/>
    </row>
    <row r="16" spans="2:46" s="1" customFormat="1" ht="6.9" customHeight="1">
      <c r="B16" s="30"/>
      <c r="L16" s="30"/>
    </row>
    <row r="17" spans="2:12" s="1" customFormat="1" ht="12" customHeight="1">
      <c r="B17" s="30"/>
      <c r="D17" s="25" t="s">
        <v>27</v>
      </c>
      <c r="I17" s="25" t="s">
        <v>23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39" t="str">
        <f>'Rekapitulácia stavby'!E14</f>
        <v>Vyplň údaj</v>
      </c>
      <c r="F18" s="216"/>
      <c r="G18" s="216"/>
      <c r="H18" s="216"/>
      <c r="I18" s="25" t="s">
        <v>26</v>
      </c>
      <c r="J18" s="26" t="str">
        <f>'Rekapitulácia stavby'!AN14</f>
        <v>Vyplň údaj</v>
      </c>
      <c r="L18" s="30"/>
    </row>
    <row r="19" spans="2:12" s="1" customFormat="1" ht="6.9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23</v>
      </c>
      <c r="J20" s="23" t="s">
        <v>1</v>
      </c>
      <c r="L20" s="30"/>
    </row>
    <row r="21" spans="2:12" s="1" customFormat="1" ht="18" customHeight="1">
      <c r="B21" s="30"/>
      <c r="E21" s="23" t="s">
        <v>449</v>
      </c>
      <c r="I21" s="25" t="s">
        <v>26</v>
      </c>
      <c r="J21" s="23" t="s">
        <v>1</v>
      </c>
      <c r="L21" s="30"/>
    </row>
    <row r="22" spans="2:12" s="1" customFormat="1" ht="6.9" customHeight="1">
      <c r="B22" s="30"/>
      <c r="L22" s="30"/>
    </row>
    <row r="23" spans="2:12" s="1" customFormat="1" ht="12" customHeight="1">
      <c r="B23" s="30"/>
      <c r="D23" s="25" t="s">
        <v>32</v>
      </c>
      <c r="I23" s="25" t="s">
        <v>23</v>
      </c>
      <c r="J23" s="23" t="str">
        <f>IF('Rekapitulácia stavby'!AN19="","",'Rekapitulácia stavby'!AN19)</f>
        <v/>
      </c>
      <c r="L23" s="30"/>
    </row>
    <row r="24" spans="2:12" s="1" customFormat="1" ht="18" customHeight="1">
      <c r="B24" s="30"/>
      <c r="E24" s="23" t="str">
        <f>IF('Rekapitulácia stavby'!E20="","",'Rekapitulácia stavby'!E20)</f>
        <v xml:space="preserve"> </v>
      </c>
      <c r="I24" s="25" t="s">
        <v>26</v>
      </c>
      <c r="J24" s="23" t="str">
        <f>IF('Rekapitulácia stavby'!AN20="","",'Rekapitulácia stavby'!AN20)</f>
        <v/>
      </c>
      <c r="L24" s="30"/>
    </row>
    <row r="25" spans="2:12" s="1" customFormat="1" ht="6.9" customHeight="1">
      <c r="B25" s="30"/>
      <c r="L25" s="30"/>
    </row>
    <row r="26" spans="2:12" s="1" customFormat="1" ht="12" customHeight="1">
      <c r="B26" s="30"/>
      <c r="D26" s="25" t="s">
        <v>33</v>
      </c>
      <c r="L26" s="30"/>
    </row>
    <row r="27" spans="2:12" s="7" customFormat="1" ht="16.5" customHeight="1">
      <c r="B27" s="95"/>
      <c r="E27" s="221" t="s">
        <v>1</v>
      </c>
      <c r="F27" s="221"/>
      <c r="G27" s="221"/>
      <c r="H27" s="221"/>
      <c r="L27" s="95"/>
    </row>
    <row r="28" spans="2:12" s="1" customFormat="1" ht="6.9" customHeight="1">
      <c r="B28" s="30"/>
      <c r="L28" s="30"/>
    </row>
    <row r="29" spans="2:12" s="1" customFormat="1" ht="6.9" customHeight="1">
      <c r="B29" s="30"/>
      <c r="D29" s="54"/>
      <c r="E29" s="54"/>
      <c r="F29" s="54"/>
      <c r="G29" s="54"/>
      <c r="H29" s="54"/>
      <c r="I29" s="54"/>
      <c r="J29" s="54"/>
      <c r="K29" s="54"/>
      <c r="L29" s="30"/>
    </row>
    <row r="30" spans="2:12" s="1" customFormat="1" ht="25.35" customHeight="1">
      <c r="B30" s="30"/>
      <c r="D30" s="96" t="s">
        <v>34</v>
      </c>
      <c r="J30" s="67">
        <f>ROUND(J121, 2)</f>
        <v>0</v>
      </c>
      <c r="L30" s="30"/>
    </row>
    <row r="31" spans="2:12" s="1" customFormat="1" ht="6.9" customHeight="1">
      <c r="B31" s="30"/>
      <c r="D31" s="54"/>
      <c r="E31" s="54"/>
      <c r="F31" s="54"/>
      <c r="G31" s="54"/>
      <c r="H31" s="54"/>
      <c r="I31" s="54"/>
      <c r="J31" s="54"/>
      <c r="K31" s="54"/>
      <c r="L31" s="30"/>
    </row>
    <row r="32" spans="2:12" s="1" customFormat="1" ht="14.4" customHeight="1">
      <c r="B32" s="30"/>
      <c r="F32" s="33" t="s">
        <v>36</v>
      </c>
      <c r="I32" s="33" t="s">
        <v>35</v>
      </c>
      <c r="J32" s="33" t="s">
        <v>37</v>
      </c>
      <c r="L32" s="30"/>
    </row>
    <row r="33" spans="2:12" s="1" customFormat="1" ht="14.4" customHeight="1">
      <c r="B33" s="30"/>
      <c r="D33" s="56" t="s">
        <v>38</v>
      </c>
      <c r="E33" s="35" t="s">
        <v>39</v>
      </c>
      <c r="F33" s="97">
        <f>ROUND((SUM(BE121:BE139)),  2)</f>
        <v>0</v>
      </c>
      <c r="G33" s="98"/>
      <c r="H33" s="98"/>
      <c r="I33" s="99">
        <v>0.23</v>
      </c>
      <c r="J33" s="97">
        <f>ROUND(((SUM(BE121:BE139))*I33),  2)</f>
        <v>0</v>
      </c>
      <c r="L33" s="30"/>
    </row>
    <row r="34" spans="2:12" s="1" customFormat="1" ht="14.4" customHeight="1">
      <c r="B34" s="30"/>
      <c r="E34" s="35" t="s">
        <v>40</v>
      </c>
      <c r="F34" s="97">
        <f>ROUND((SUM(BF121:BF139)),  2)</f>
        <v>0</v>
      </c>
      <c r="G34" s="98"/>
      <c r="H34" s="98"/>
      <c r="I34" s="99">
        <v>0.23</v>
      </c>
      <c r="J34" s="97">
        <f>ROUND(((SUM(BF121:BF139))*I34),  2)</f>
        <v>0</v>
      </c>
      <c r="L34" s="30"/>
    </row>
    <row r="35" spans="2:12" s="1" customFormat="1" ht="14.4" hidden="1" customHeight="1">
      <c r="B35" s="30"/>
      <c r="E35" s="25" t="s">
        <v>41</v>
      </c>
      <c r="F35" s="87">
        <f>ROUND((SUM(BG121:BG139)),  2)</f>
        <v>0</v>
      </c>
      <c r="I35" s="100">
        <v>0.23</v>
      </c>
      <c r="J35" s="87">
        <f>0</f>
        <v>0</v>
      </c>
      <c r="L35" s="30"/>
    </row>
    <row r="36" spans="2:12" s="1" customFormat="1" ht="14.4" hidden="1" customHeight="1">
      <c r="B36" s="30"/>
      <c r="E36" s="25" t="s">
        <v>42</v>
      </c>
      <c r="F36" s="87">
        <f>ROUND((SUM(BH121:BH139)),  2)</f>
        <v>0</v>
      </c>
      <c r="I36" s="100">
        <v>0.23</v>
      </c>
      <c r="J36" s="87">
        <f>0</f>
        <v>0</v>
      </c>
      <c r="L36" s="30"/>
    </row>
    <row r="37" spans="2:12" s="1" customFormat="1" ht="14.4" hidden="1" customHeight="1">
      <c r="B37" s="30"/>
      <c r="E37" s="35" t="s">
        <v>43</v>
      </c>
      <c r="F37" s="97">
        <f>ROUND((SUM(BI121:BI139)),  2)</f>
        <v>0</v>
      </c>
      <c r="G37" s="98"/>
      <c r="H37" s="98"/>
      <c r="I37" s="99">
        <v>0</v>
      </c>
      <c r="J37" s="97">
        <f>0</f>
        <v>0</v>
      </c>
      <c r="L37" s="30"/>
    </row>
    <row r="38" spans="2:12" s="1" customFormat="1" ht="6.9" customHeight="1">
      <c r="B38" s="30"/>
      <c r="L38" s="30"/>
    </row>
    <row r="39" spans="2:12" s="1" customFormat="1" ht="25.35" customHeight="1">
      <c r="B39" s="30"/>
      <c r="C39" s="101"/>
      <c r="D39" s="102" t="s">
        <v>44</v>
      </c>
      <c r="E39" s="58"/>
      <c r="F39" s="58"/>
      <c r="G39" s="103" t="s">
        <v>45</v>
      </c>
      <c r="H39" s="104" t="s">
        <v>46</v>
      </c>
      <c r="I39" s="58"/>
      <c r="J39" s="105">
        <f>SUM(J30:J37)</f>
        <v>0</v>
      </c>
      <c r="K39" s="106"/>
      <c r="L39" s="30"/>
    </row>
    <row r="40" spans="2:12" s="1" customFormat="1" ht="14.4" customHeight="1">
      <c r="B40" s="30"/>
      <c r="L40" s="30"/>
    </row>
    <row r="41" spans="2:12" ht="14.4" customHeight="1">
      <c r="B41" s="18"/>
      <c r="L41" s="18"/>
    </row>
    <row r="42" spans="2:12" ht="14.4" customHeight="1">
      <c r="B42" s="18"/>
      <c r="L42" s="18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0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30"/>
    </row>
    <row r="51" spans="2:12" ht="10.199999999999999">
      <c r="B51" s="18"/>
      <c r="L51" s="18"/>
    </row>
    <row r="52" spans="2:12" ht="10.199999999999999">
      <c r="B52" s="18"/>
      <c r="L52" s="18"/>
    </row>
    <row r="53" spans="2:12" ht="10.199999999999999">
      <c r="B53" s="18"/>
      <c r="L53" s="18"/>
    </row>
    <row r="54" spans="2:12" ht="10.199999999999999">
      <c r="B54" s="18"/>
      <c r="L54" s="18"/>
    </row>
    <row r="55" spans="2:12" ht="10.199999999999999">
      <c r="B55" s="18"/>
      <c r="L55" s="18"/>
    </row>
    <row r="56" spans="2:12" ht="10.199999999999999">
      <c r="B56" s="18"/>
      <c r="L56" s="18"/>
    </row>
    <row r="57" spans="2:12" ht="10.199999999999999">
      <c r="B57" s="18"/>
      <c r="L57" s="18"/>
    </row>
    <row r="58" spans="2:12" ht="10.199999999999999">
      <c r="B58" s="18"/>
      <c r="L58" s="18"/>
    </row>
    <row r="59" spans="2:12" ht="10.199999999999999">
      <c r="B59" s="18"/>
      <c r="L59" s="18"/>
    </row>
    <row r="60" spans="2:12" ht="10.199999999999999">
      <c r="B60" s="18"/>
      <c r="L60" s="18"/>
    </row>
    <row r="61" spans="2:12" s="1" customFormat="1" ht="13.2">
      <c r="B61" s="30"/>
      <c r="D61" s="44" t="s">
        <v>49</v>
      </c>
      <c r="E61" s="32"/>
      <c r="F61" s="107" t="s">
        <v>50</v>
      </c>
      <c r="G61" s="44" t="s">
        <v>49</v>
      </c>
      <c r="H61" s="32"/>
      <c r="I61" s="32"/>
      <c r="J61" s="108" t="s">
        <v>50</v>
      </c>
      <c r="K61" s="32"/>
      <c r="L61" s="30"/>
    </row>
    <row r="62" spans="2:12" ht="10.199999999999999">
      <c r="B62" s="18"/>
      <c r="L62" s="18"/>
    </row>
    <row r="63" spans="2:12" ht="10.199999999999999">
      <c r="B63" s="18"/>
      <c r="L63" s="18"/>
    </row>
    <row r="64" spans="2:12" ht="10.199999999999999">
      <c r="B64" s="18"/>
      <c r="L64" s="18"/>
    </row>
    <row r="65" spans="2:12" s="1" customFormat="1" ht="13.2">
      <c r="B65" s="30"/>
      <c r="D65" s="42" t="s">
        <v>51</v>
      </c>
      <c r="E65" s="43"/>
      <c r="F65" s="43"/>
      <c r="G65" s="42" t="s">
        <v>52</v>
      </c>
      <c r="H65" s="43"/>
      <c r="I65" s="43"/>
      <c r="J65" s="43"/>
      <c r="K65" s="43"/>
      <c r="L65" s="30"/>
    </row>
    <row r="66" spans="2:12" ht="10.199999999999999">
      <c r="B66" s="18"/>
      <c r="L66" s="18"/>
    </row>
    <row r="67" spans="2:12" ht="10.199999999999999">
      <c r="B67" s="18"/>
      <c r="L67" s="18"/>
    </row>
    <row r="68" spans="2:12" ht="10.199999999999999">
      <c r="B68" s="18"/>
      <c r="L68" s="18"/>
    </row>
    <row r="69" spans="2:12" ht="10.199999999999999">
      <c r="B69" s="18"/>
      <c r="L69" s="18"/>
    </row>
    <row r="70" spans="2:12" ht="10.199999999999999">
      <c r="B70" s="18"/>
      <c r="L70" s="18"/>
    </row>
    <row r="71" spans="2:12" ht="10.199999999999999">
      <c r="B71" s="18"/>
      <c r="L71" s="18"/>
    </row>
    <row r="72" spans="2:12" ht="10.199999999999999">
      <c r="B72" s="18"/>
      <c r="L72" s="18"/>
    </row>
    <row r="73" spans="2:12" ht="10.199999999999999">
      <c r="B73" s="18"/>
      <c r="L73" s="18"/>
    </row>
    <row r="74" spans="2:12" ht="10.199999999999999">
      <c r="B74" s="18"/>
      <c r="L74" s="18"/>
    </row>
    <row r="75" spans="2:12" ht="10.199999999999999">
      <c r="B75" s="18"/>
      <c r="L75" s="18"/>
    </row>
    <row r="76" spans="2:12" s="1" customFormat="1" ht="13.2">
      <c r="B76" s="30"/>
      <c r="D76" s="44" t="s">
        <v>49</v>
      </c>
      <c r="E76" s="32"/>
      <c r="F76" s="107" t="s">
        <v>50</v>
      </c>
      <c r="G76" s="44" t="s">
        <v>49</v>
      </c>
      <c r="H76" s="32"/>
      <c r="I76" s="32"/>
      <c r="J76" s="108" t="s">
        <v>50</v>
      </c>
      <c r="K76" s="32"/>
      <c r="L76" s="30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47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47" s="1" customFormat="1" ht="24.9" customHeight="1">
      <c r="B82" s="30"/>
      <c r="C82" s="19" t="s">
        <v>100</v>
      </c>
      <c r="L82" s="30"/>
    </row>
    <row r="83" spans="2:47" s="1" customFormat="1" ht="6.9" customHeight="1">
      <c r="B83" s="30"/>
      <c r="L83" s="30"/>
    </row>
    <row r="84" spans="2:47" s="1" customFormat="1" ht="12" customHeight="1">
      <c r="B84" s="30"/>
      <c r="C84" s="25" t="s">
        <v>15</v>
      </c>
      <c r="L84" s="30"/>
    </row>
    <row r="85" spans="2:47" s="1" customFormat="1" ht="26.25" customHeight="1">
      <c r="B85" s="30"/>
      <c r="E85" s="236" t="str">
        <f>E7</f>
        <v>Revitalizácia mestského športového areálu Hurbanova ulica, Stará Turá</v>
      </c>
      <c r="F85" s="237"/>
      <c r="G85" s="237"/>
      <c r="H85" s="237"/>
      <c r="L85" s="30"/>
    </row>
    <row r="86" spans="2:47" s="1" customFormat="1" ht="12" customHeight="1">
      <c r="B86" s="30"/>
      <c r="C86" s="25" t="s">
        <v>97</v>
      </c>
      <c r="L86" s="30"/>
    </row>
    <row r="87" spans="2:47" s="1" customFormat="1" ht="16.5" customHeight="1">
      <c r="B87" s="30"/>
      <c r="E87" s="190" t="str">
        <f>E9</f>
        <v>2 - SO 04 Revitalizácia asfaltovej plochy v športovom areáli</v>
      </c>
      <c r="F87" s="238"/>
      <c r="G87" s="238"/>
      <c r="H87" s="238"/>
      <c r="L87" s="30"/>
    </row>
    <row r="88" spans="2:47" s="1" customFormat="1" ht="6.9" customHeight="1">
      <c r="B88" s="30"/>
      <c r="L88" s="30"/>
    </row>
    <row r="89" spans="2:47" s="1" customFormat="1" ht="12" customHeight="1">
      <c r="B89" s="30"/>
      <c r="C89" s="25" t="s">
        <v>19</v>
      </c>
      <c r="F89" s="23" t="str">
        <f>F12</f>
        <v>k.ú. Stará Turá parc.č.1589/36</v>
      </c>
      <c r="I89" s="25" t="s">
        <v>21</v>
      </c>
      <c r="J89" s="53" t="str">
        <f>IF(J12="","",J12)</f>
        <v>Vyplň údaj</v>
      </c>
      <c r="L89" s="30"/>
    </row>
    <row r="90" spans="2:47" s="1" customFormat="1" ht="6.9" customHeight="1">
      <c r="B90" s="30"/>
      <c r="L90" s="30"/>
    </row>
    <row r="91" spans="2:47" s="1" customFormat="1" ht="25.65" customHeight="1">
      <c r="B91" s="30"/>
      <c r="C91" s="25" t="s">
        <v>22</v>
      </c>
      <c r="F91" s="23" t="str">
        <f>E15</f>
        <v>Mesto Stará Turá,Gen.M.R.Štefánika 375/63,91601 St</v>
      </c>
      <c r="I91" s="25" t="s">
        <v>29</v>
      </c>
      <c r="J91" s="28" t="str">
        <f>E21</f>
        <v>Ing.arch. Katarína Robeková</v>
      </c>
      <c r="L91" s="30"/>
    </row>
    <row r="92" spans="2:47" s="1" customFormat="1" ht="15.15" customHeight="1">
      <c r="B92" s="30"/>
      <c r="C92" s="25" t="s">
        <v>27</v>
      </c>
      <c r="F92" s="23" t="str">
        <f>IF(E18="","",E18)</f>
        <v>Vyplň údaj</v>
      </c>
      <c r="I92" s="25" t="s">
        <v>32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109" t="s">
        <v>101</v>
      </c>
      <c r="D94" s="101"/>
      <c r="E94" s="101"/>
      <c r="F94" s="101"/>
      <c r="G94" s="101"/>
      <c r="H94" s="101"/>
      <c r="I94" s="101"/>
      <c r="J94" s="110" t="s">
        <v>102</v>
      </c>
      <c r="K94" s="101"/>
      <c r="L94" s="30"/>
    </row>
    <row r="95" spans="2:47" s="1" customFormat="1" ht="10.35" customHeight="1">
      <c r="B95" s="30"/>
      <c r="L95" s="30"/>
    </row>
    <row r="96" spans="2:47" s="1" customFormat="1" ht="22.8" customHeight="1">
      <c r="B96" s="30"/>
      <c r="C96" s="111" t="s">
        <v>103</v>
      </c>
      <c r="J96" s="67">
        <f>J121</f>
        <v>0</v>
      </c>
      <c r="L96" s="30"/>
      <c r="AU96" s="15" t="s">
        <v>104</v>
      </c>
    </row>
    <row r="97" spans="2:12" s="8" customFormat="1" ht="24.9" customHeight="1">
      <c r="B97" s="112"/>
      <c r="D97" s="113" t="s">
        <v>105</v>
      </c>
      <c r="E97" s="114"/>
      <c r="F97" s="114"/>
      <c r="G97" s="114"/>
      <c r="H97" s="114"/>
      <c r="I97" s="114"/>
      <c r="J97" s="115">
        <f>J122</f>
        <v>0</v>
      </c>
      <c r="L97" s="112"/>
    </row>
    <row r="98" spans="2:12" s="9" customFormat="1" ht="19.95" customHeight="1">
      <c r="B98" s="116"/>
      <c r="D98" s="117" t="s">
        <v>106</v>
      </c>
      <c r="E98" s="118"/>
      <c r="F98" s="118"/>
      <c r="G98" s="118"/>
      <c r="H98" s="118"/>
      <c r="I98" s="118"/>
      <c r="J98" s="119">
        <f>J123</f>
        <v>0</v>
      </c>
      <c r="L98" s="116"/>
    </row>
    <row r="99" spans="2:12" s="9" customFormat="1" ht="19.95" customHeight="1">
      <c r="B99" s="116"/>
      <c r="D99" s="117" t="s">
        <v>109</v>
      </c>
      <c r="E99" s="118"/>
      <c r="F99" s="118"/>
      <c r="G99" s="118"/>
      <c r="H99" s="118"/>
      <c r="I99" s="118"/>
      <c r="J99" s="119">
        <f>J125</f>
        <v>0</v>
      </c>
      <c r="L99" s="116"/>
    </row>
    <row r="100" spans="2:12" s="9" customFormat="1" ht="19.95" customHeight="1">
      <c r="B100" s="116"/>
      <c r="D100" s="117" t="s">
        <v>451</v>
      </c>
      <c r="E100" s="118"/>
      <c r="F100" s="118"/>
      <c r="G100" s="118"/>
      <c r="H100" s="118"/>
      <c r="I100" s="118"/>
      <c r="J100" s="119">
        <f>J129</f>
        <v>0</v>
      </c>
      <c r="L100" s="116"/>
    </row>
    <row r="101" spans="2:12" s="9" customFormat="1" ht="19.95" customHeight="1">
      <c r="B101" s="116"/>
      <c r="D101" s="117" t="s">
        <v>452</v>
      </c>
      <c r="E101" s="118"/>
      <c r="F101" s="118"/>
      <c r="G101" s="118"/>
      <c r="H101" s="118"/>
      <c r="I101" s="118"/>
      <c r="J101" s="119">
        <f>J138</f>
        <v>0</v>
      </c>
      <c r="L101" s="116"/>
    </row>
    <row r="102" spans="2:12" s="1" customFormat="1" ht="21.75" customHeight="1">
      <c r="B102" s="30"/>
      <c r="L102" s="30"/>
    </row>
    <row r="103" spans="2:12" s="1" customFormat="1" ht="6.9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0"/>
    </row>
    <row r="107" spans="2:12" s="1" customFormat="1" ht="6.9" customHeight="1"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30"/>
    </row>
    <row r="108" spans="2:12" s="1" customFormat="1" ht="24.9" customHeight="1">
      <c r="B108" s="30"/>
      <c r="C108" s="19" t="s">
        <v>117</v>
      </c>
      <c r="L108" s="30"/>
    </row>
    <row r="109" spans="2:12" s="1" customFormat="1" ht="6.9" customHeight="1">
      <c r="B109" s="30"/>
      <c r="L109" s="30"/>
    </row>
    <row r="110" spans="2:12" s="1" customFormat="1" ht="12" customHeight="1">
      <c r="B110" s="30"/>
      <c r="C110" s="25" t="s">
        <v>15</v>
      </c>
      <c r="L110" s="30"/>
    </row>
    <row r="111" spans="2:12" s="1" customFormat="1" ht="26.25" customHeight="1">
      <c r="B111" s="30"/>
      <c r="E111" s="236" t="str">
        <f>E7</f>
        <v>Revitalizácia mestského športového areálu Hurbanova ulica, Stará Turá</v>
      </c>
      <c r="F111" s="237"/>
      <c r="G111" s="237"/>
      <c r="H111" s="237"/>
      <c r="L111" s="30"/>
    </row>
    <row r="112" spans="2:12" s="1" customFormat="1" ht="12" customHeight="1">
      <c r="B112" s="30"/>
      <c r="C112" s="25" t="s">
        <v>97</v>
      </c>
      <c r="L112" s="30"/>
    </row>
    <row r="113" spans="2:65" s="1" customFormat="1" ht="16.5" customHeight="1">
      <c r="B113" s="30"/>
      <c r="E113" s="190" t="str">
        <f>E9</f>
        <v>2 - SO 04 Revitalizácia asfaltovej plochy v športovom areáli</v>
      </c>
      <c r="F113" s="238"/>
      <c r="G113" s="238"/>
      <c r="H113" s="238"/>
      <c r="L113" s="30"/>
    </row>
    <row r="114" spans="2:65" s="1" customFormat="1" ht="6.9" customHeight="1">
      <c r="B114" s="30"/>
      <c r="L114" s="30"/>
    </row>
    <row r="115" spans="2:65" s="1" customFormat="1" ht="12" customHeight="1">
      <c r="B115" s="30"/>
      <c r="C115" s="25" t="s">
        <v>19</v>
      </c>
      <c r="F115" s="23" t="str">
        <f>F12</f>
        <v>k.ú. Stará Turá parc.č.1589/36</v>
      </c>
      <c r="I115" s="25" t="s">
        <v>21</v>
      </c>
      <c r="J115" s="53" t="str">
        <f>IF(J12="","",J12)</f>
        <v>Vyplň údaj</v>
      </c>
      <c r="L115" s="30"/>
    </row>
    <row r="116" spans="2:65" s="1" customFormat="1" ht="6.9" customHeight="1">
      <c r="B116" s="30"/>
      <c r="L116" s="30"/>
    </row>
    <row r="117" spans="2:65" s="1" customFormat="1" ht="25.65" customHeight="1">
      <c r="B117" s="30"/>
      <c r="C117" s="25" t="s">
        <v>22</v>
      </c>
      <c r="F117" s="23" t="str">
        <f>E15</f>
        <v>Mesto Stará Turá,Gen.M.R.Štefánika 375/63,91601 St</v>
      </c>
      <c r="I117" s="25" t="s">
        <v>29</v>
      </c>
      <c r="J117" s="28" t="str">
        <f>E21</f>
        <v>Ing.arch. Katarína Robeková</v>
      </c>
      <c r="L117" s="30"/>
    </row>
    <row r="118" spans="2:65" s="1" customFormat="1" ht="15.15" customHeight="1">
      <c r="B118" s="30"/>
      <c r="C118" s="25" t="s">
        <v>27</v>
      </c>
      <c r="F118" s="23" t="str">
        <f>IF(E18="","",E18)</f>
        <v>Vyplň údaj</v>
      </c>
      <c r="I118" s="25" t="s">
        <v>32</v>
      </c>
      <c r="J118" s="28" t="str">
        <f>E24</f>
        <v xml:space="preserve"> </v>
      </c>
      <c r="L118" s="30"/>
    </row>
    <row r="119" spans="2:65" s="1" customFormat="1" ht="10.35" customHeight="1">
      <c r="B119" s="30"/>
      <c r="L119" s="30"/>
    </row>
    <row r="120" spans="2:65" s="10" customFormat="1" ht="29.25" customHeight="1">
      <c r="B120" s="120"/>
      <c r="C120" s="121" t="s">
        <v>118</v>
      </c>
      <c r="D120" s="122" t="s">
        <v>59</v>
      </c>
      <c r="E120" s="122" t="s">
        <v>55</v>
      </c>
      <c r="F120" s="122" t="s">
        <v>56</v>
      </c>
      <c r="G120" s="122" t="s">
        <v>119</v>
      </c>
      <c r="H120" s="122" t="s">
        <v>120</v>
      </c>
      <c r="I120" s="122" t="s">
        <v>121</v>
      </c>
      <c r="J120" s="123" t="s">
        <v>102</v>
      </c>
      <c r="K120" s="124" t="s">
        <v>122</v>
      </c>
      <c r="L120" s="120"/>
      <c r="M120" s="60" t="s">
        <v>1</v>
      </c>
      <c r="N120" s="61" t="s">
        <v>38</v>
      </c>
      <c r="O120" s="61" t="s">
        <v>123</v>
      </c>
      <c r="P120" s="61" t="s">
        <v>124</v>
      </c>
      <c r="Q120" s="61" t="s">
        <v>125</v>
      </c>
      <c r="R120" s="61" t="s">
        <v>126</v>
      </c>
      <c r="S120" s="61" t="s">
        <v>127</v>
      </c>
      <c r="T120" s="62" t="s">
        <v>128</v>
      </c>
    </row>
    <row r="121" spans="2:65" s="1" customFormat="1" ht="22.8" customHeight="1">
      <c r="B121" s="30"/>
      <c r="C121" s="65" t="s">
        <v>103</v>
      </c>
      <c r="J121" s="125">
        <f>BK121</f>
        <v>0</v>
      </c>
      <c r="L121" s="30"/>
      <c r="M121" s="63"/>
      <c r="N121" s="54"/>
      <c r="O121" s="54"/>
      <c r="P121" s="126">
        <f>P122</f>
        <v>0</v>
      </c>
      <c r="Q121" s="54"/>
      <c r="R121" s="126">
        <f>R122</f>
        <v>175.83294000000001</v>
      </c>
      <c r="S121" s="54"/>
      <c r="T121" s="127">
        <f>T122</f>
        <v>105.575</v>
      </c>
      <c r="AT121" s="15" t="s">
        <v>73</v>
      </c>
      <c r="AU121" s="15" t="s">
        <v>104</v>
      </c>
      <c r="BK121" s="128">
        <f>BK122</f>
        <v>0</v>
      </c>
    </row>
    <row r="122" spans="2:65" s="11" customFormat="1" ht="25.95" customHeight="1">
      <c r="B122" s="129"/>
      <c r="D122" s="130" t="s">
        <v>73</v>
      </c>
      <c r="E122" s="131" t="s">
        <v>129</v>
      </c>
      <c r="F122" s="131" t="s">
        <v>130</v>
      </c>
      <c r="I122" s="132"/>
      <c r="J122" s="133">
        <f>BK122</f>
        <v>0</v>
      </c>
      <c r="L122" s="129"/>
      <c r="M122" s="134"/>
      <c r="P122" s="135">
        <f>P123+P125+P129+P138</f>
        <v>0</v>
      </c>
      <c r="R122" s="135">
        <f>R123+R125+R129+R138</f>
        <v>175.83294000000001</v>
      </c>
      <c r="T122" s="136">
        <f>T123+T125+T129+T138</f>
        <v>105.575</v>
      </c>
      <c r="AR122" s="130" t="s">
        <v>79</v>
      </c>
      <c r="AT122" s="137" t="s">
        <v>73</v>
      </c>
      <c r="AU122" s="137" t="s">
        <v>74</v>
      </c>
      <c r="AY122" s="130" t="s">
        <v>131</v>
      </c>
      <c r="BK122" s="138">
        <f>BK123+BK125+BK129+BK138</f>
        <v>0</v>
      </c>
    </row>
    <row r="123" spans="2:65" s="11" customFormat="1" ht="22.8" customHeight="1">
      <c r="B123" s="129"/>
      <c r="D123" s="130" t="s">
        <v>73</v>
      </c>
      <c r="E123" s="139" t="s">
        <v>79</v>
      </c>
      <c r="F123" s="139" t="s">
        <v>132</v>
      </c>
      <c r="I123" s="132"/>
      <c r="J123" s="140">
        <f>BK123</f>
        <v>0</v>
      </c>
      <c r="L123" s="129"/>
      <c r="M123" s="134"/>
      <c r="P123" s="135">
        <f>P124</f>
        <v>0</v>
      </c>
      <c r="R123" s="135">
        <f>R124</f>
        <v>0</v>
      </c>
      <c r="T123" s="136">
        <f>T124</f>
        <v>105.375</v>
      </c>
      <c r="AR123" s="130" t="s">
        <v>79</v>
      </c>
      <c r="AT123" s="137" t="s">
        <v>73</v>
      </c>
      <c r="AU123" s="137" t="s">
        <v>79</v>
      </c>
      <c r="AY123" s="130" t="s">
        <v>131</v>
      </c>
      <c r="BK123" s="138">
        <f>BK124</f>
        <v>0</v>
      </c>
    </row>
    <row r="124" spans="2:65" s="1" customFormat="1" ht="24.15" customHeight="1">
      <c r="B124" s="141"/>
      <c r="C124" s="142" t="s">
        <v>79</v>
      </c>
      <c r="D124" s="142" t="s">
        <v>133</v>
      </c>
      <c r="E124" s="143" t="s">
        <v>547</v>
      </c>
      <c r="F124" s="144" t="s">
        <v>548</v>
      </c>
      <c r="G124" s="145" t="s">
        <v>136</v>
      </c>
      <c r="H124" s="146">
        <v>843</v>
      </c>
      <c r="I124" s="147"/>
      <c r="J124" s="148">
        <f>ROUND(I124*H124,2)</f>
        <v>0</v>
      </c>
      <c r="K124" s="149"/>
      <c r="L124" s="30"/>
      <c r="M124" s="150" t="s">
        <v>1</v>
      </c>
      <c r="N124" s="151" t="s">
        <v>40</v>
      </c>
      <c r="P124" s="152">
        <f>O124*H124</f>
        <v>0</v>
      </c>
      <c r="Q124" s="152">
        <v>0</v>
      </c>
      <c r="R124" s="152">
        <f>Q124*H124</f>
        <v>0</v>
      </c>
      <c r="S124" s="152">
        <v>0.125</v>
      </c>
      <c r="T124" s="153">
        <f>S124*H124</f>
        <v>105.375</v>
      </c>
      <c r="AR124" s="154" t="s">
        <v>137</v>
      </c>
      <c r="AT124" s="154" t="s">
        <v>133</v>
      </c>
      <c r="AU124" s="154" t="s">
        <v>89</v>
      </c>
      <c r="AY124" s="15" t="s">
        <v>131</v>
      </c>
      <c r="BE124" s="155">
        <f>IF(N124="základná",J124,0)</f>
        <v>0</v>
      </c>
      <c r="BF124" s="155">
        <f>IF(N124="znížená",J124,0)</f>
        <v>0</v>
      </c>
      <c r="BG124" s="155">
        <f>IF(N124="zákl. prenesená",J124,0)</f>
        <v>0</v>
      </c>
      <c r="BH124" s="155">
        <f>IF(N124="zníž. prenesená",J124,0)</f>
        <v>0</v>
      </c>
      <c r="BI124" s="155">
        <f>IF(N124="nulová",J124,0)</f>
        <v>0</v>
      </c>
      <c r="BJ124" s="15" t="s">
        <v>89</v>
      </c>
      <c r="BK124" s="155">
        <f>ROUND(I124*H124,2)</f>
        <v>0</v>
      </c>
      <c r="BL124" s="15" t="s">
        <v>137</v>
      </c>
      <c r="BM124" s="154" t="s">
        <v>89</v>
      </c>
    </row>
    <row r="125" spans="2:65" s="11" customFormat="1" ht="22.8" customHeight="1">
      <c r="B125" s="129"/>
      <c r="D125" s="130" t="s">
        <v>73</v>
      </c>
      <c r="E125" s="139" t="s">
        <v>152</v>
      </c>
      <c r="F125" s="139" t="s">
        <v>237</v>
      </c>
      <c r="I125" s="132"/>
      <c r="J125" s="140">
        <f>BK125</f>
        <v>0</v>
      </c>
      <c r="L125" s="129"/>
      <c r="M125" s="134"/>
      <c r="P125" s="135">
        <f>SUM(P126:P128)</f>
        <v>0</v>
      </c>
      <c r="R125" s="135">
        <f>SUM(R126:R128)</f>
        <v>175.83294000000001</v>
      </c>
      <c r="T125" s="136">
        <f>SUM(T126:T128)</f>
        <v>0</v>
      </c>
      <c r="AR125" s="130" t="s">
        <v>79</v>
      </c>
      <c r="AT125" s="137" t="s">
        <v>73</v>
      </c>
      <c r="AU125" s="137" t="s">
        <v>79</v>
      </c>
      <c r="AY125" s="130" t="s">
        <v>131</v>
      </c>
      <c r="BK125" s="138">
        <f>SUM(BK126:BK128)</f>
        <v>0</v>
      </c>
    </row>
    <row r="126" spans="2:65" s="1" customFormat="1" ht="24.15" customHeight="1">
      <c r="B126" s="141"/>
      <c r="C126" s="142" t="s">
        <v>89</v>
      </c>
      <c r="D126" s="142" t="s">
        <v>133</v>
      </c>
      <c r="E126" s="143" t="s">
        <v>549</v>
      </c>
      <c r="F126" s="144" t="s">
        <v>550</v>
      </c>
      <c r="G126" s="145" t="s">
        <v>136</v>
      </c>
      <c r="H126" s="146">
        <v>843</v>
      </c>
      <c r="I126" s="147"/>
      <c r="J126" s="148">
        <f>ROUND(I126*H126,2)</f>
        <v>0</v>
      </c>
      <c r="K126" s="149"/>
      <c r="L126" s="30"/>
      <c r="M126" s="150" t="s">
        <v>1</v>
      </c>
      <c r="N126" s="151" t="s">
        <v>40</v>
      </c>
      <c r="P126" s="152">
        <f>O126*H126</f>
        <v>0</v>
      </c>
      <c r="Q126" s="152">
        <v>0.10434</v>
      </c>
      <c r="R126" s="152">
        <f>Q126*H126</f>
        <v>87.958619999999996</v>
      </c>
      <c r="S126" s="152">
        <v>0</v>
      </c>
      <c r="T126" s="153">
        <f>S126*H126</f>
        <v>0</v>
      </c>
      <c r="AR126" s="154" t="s">
        <v>137</v>
      </c>
      <c r="AT126" s="154" t="s">
        <v>133</v>
      </c>
      <c r="AU126" s="154" t="s">
        <v>89</v>
      </c>
      <c r="AY126" s="15" t="s">
        <v>131</v>
      </c>
      <c r="BE126" s="155">
        <f>IF(N126="základná",J126,0)</f>
        <v>0</v>
      </c>
      <c r="BF126" s="155">
        <f>IF(N126="znížená",J126,0)</f>
        <v>0</v>
      </c>
      <c r="BG126" s="155">
        <f>IF(N126="zákl. prenesená",J126,0)</f>
        <v>0</v>
      </c>
      <c r="BH126" s="155">
        <f>IF(N126="zníž. prenesená",J126,0)</f>
        <v>0</v>
      </c>
      <c r="BI126" s="155">
        <f>IF(N126="nulová",J126,0)</f>
        <v>0</v>
      </c>
      <c r="BJ126" s="15" t="s">
        <v>89</v>
      </c>
      <c r="BK126" s="155">
        <f>ROUND(I126*H126,2)</f>
        <v>0</v>
      </c>
      <c r="BL126" s="15" t="s">
        <v>137</v>
      </c>
      <c r="BM126" s="154" t="s">
        <v>137</v>
      </c>
    </row>
    <row r="127" spans="2:65" s="1" customFormat="1" ht="33" customHeight="1">
      <c r="B127" s="141"/>
      <c r="C127" s="142" t="s">
        <v>144</v>
      </c>
      <c r="D127" s="142" t="s">
        <v>133</v>
      </c>
      <c r="E127" s="143" t="s">
        <v>551</v>
      </c>
      <c r="F127" s="144" t="s">
        <v>552</v>
      </c>
      <c r="G127" s="145" t="s">
        <v>136</v>
      </c>
      <c r="H127" s="146">
        <v>843</v>
      </c>
      <c r="I127" s="147"/>
      <c r="J127" s="148">
        <f>ROUND(I127*H127,2)</f>
        <v>0</v>
      </c>
      <c r="K127" s="149"/>
      <c r="L127" s="30"/>
      <c r="M127" s="150" t="s">
        <v>1</v>
      </c>
      <c r="N127" s="151" t="s">
        <v>40</v>
      </c>
      <c r="P127" s="152">
        <f>O127*H127</f>
        <v>0</v>
      </c>
      <c r="Q127" s="152">
        <v>5.1000000000000004E-4</v>
      </c>
      <c r="R127" s="152">
        <f>Q127*H127</f>
        <v>0.42993000000000003</v>
      </c>
      <c r="S127" s="152">
        <v>0</v>
      </c>
      <c r="T127" s="153">
        <f>S127*H127</f>
        <v>0</v>
      </c>
      <c r="AR127" s="154" t="s">
        <v>137</v>
      </c>
      <c r="AT127" s="154" t="s">
        <v>133</v>
      </c>
      <c r="AU127" s="154" t="s">
        <v>89</v>
      </c>
      <c r="AY127" s="15" t="s">
        <v>131</v>
      </c>
      <c r="BE127" s="155">
        <f>IF(N127="základná",J127,0)</f>
        <v>0</v>
      </c>
      <c r="BF127" s="155">
        <f>IF(N127="znížená",J127,0)</f>
        <v>0</v>
      </c>
      <c r="BG127" s="155">
        <f>IF(N127="zákl. prenesená",J127,0)</f>
        <v>0</v>
      </c>
      <c r="BH127" s="155">
        <f>IF(N127="zníž. prenesená",J127,0)</f>
        <v>0</v>
      </c>
      <c r="BI127" s="155">
        <f>IF(N127="nulová",J127,0)</f>
        <v>0</v>
      </c>
      <c r="BJ127" s="15" t="s">
        <v>89</v>
      </c>
      <c r="BK127" s="155">
        <f>ROUND(I127*H127,2)</f>
        <v>0</v>
      </c>
      <c r="BL127" s="15" t="s">
        <v>137</v>
      </c>
      <c r="BM127" s="154" t="s">
        <v>147</v>
      </c>
    </row>
    <row r="128" spans="2:65" s="1" customFormat="1" ht="33" customHeight="1">
      <c r="B128" s="141"/>
      <c r="C128" s="142" t="s">
        <v>137</v>
      </c>
      <c r="D128" s="142" t="s">
        <v>133</v>
      </c>
      <c r="E128" s="143" t="s">
        <v>553</v>
      </c>
      <c r="F128" s="144" t="s">
        <v>554</v>
      </c>
      <c r="G128" s="145" t="s">
        <v>136</v>
      </c>
      <c r="H128" s="146">
        <v>843</v>
      </c>
      <c r="I128" s="147"/>
      <c r="J128" s="148">
        <f>ROUND(I128*H128,2)</f>
        <v>0</v>
      </c>
      <c r="K128" s="149"/>
      <c r="L128" s="30"/>
      <c r="M128" s="150" t="s">
        <v>1</v>
      </c>
      <c r="N128" s="151" t="s">
        <v>40</v>
      </c>
      <c r="P128" s="152">
        <f>O128*H128</f>
        <v>0</v>
      </c>
      <c r="Q128" s="152">
        <v>0.10373</v>
      </c>
      <c r="R128" s="152">
        <f>Q128*H128</f>
        <v>87.444389999999999</v>
      </c>
      <c r="S128" s="152">
        <v>0</v>
      </c>
      <c r="T128" s="153">
        <f>S128*H128</f>
        <v>0</v>
      </c>
      <c r="AR128" s="154" t="s">
        <v>137</v>
      </c>
      <c r="AT128" s="154" t="s">
        <v>133</v>
      </c>
      <c r="AU128" s="154" t="s">
        <v>89</v>
      </c>
      <c r="AY128" s="15" t="s">
        <v>131</v>
      </c>
      <c r="BE128" s="155">
        <f>IF(N128="základná",J128,0)</f>
        <v>0</v>
      </c>
      <c r="BF128" s="155">
        <f>IF(N128="znížená",J128,0)</f>
        <v>0</v>
      </c>
      <c r="BG128" s="155">
        <f>IF(N128="zákl. prenesená",J128,0)</f>
        <v>0</v>
      </c>
      <c r="BH128" s="155">
        <f>IF(N128="zníž. prenesená",J128,0)</f>
        <v>0</v>
      </c>
      <c r="BI128" s="155">
        <f>IF(N128="nulová",J128,0)</f>
        <v>0</v>
      </c>
      <c r="BJ128" s="15" t="s">
        <v>89</v>
      </c>
      <c r="BK128" s="155">
        <f>ROUND(I128*H128,2)</f>
        <v>0</v>
      </c>
      <c r="BL128" s="15" t="s">
        <v>137</v>
      </c>
      <c r="BM128" s="154" t="s">
        <v>151</v>
      </c>
    </row>
    <row r="129" spans="2:65" s="11" customFormat="1" ht="22.8" customHeight="1">
      <c r="B129" s="129"/>
      <c r="D129" s="130" t="s">
        <v>73</v>
      </c>
      <c r="E129" s="139" t="s">
        <v>170</v>
      </c>
      <c r="F129" s="139" t="s">
        <v>467</v>
      </c>
      <c r="I129" s="132"/>
      <c r="J129" s="140">
        <f>BK129</f>
        <v>0</v>
      </c>
      <c r="L129" s="129"/>
      <c r="M129" s="134"/>
      <c r="P129" s="135">
        <f>SUM(P130:P137)</f>
        <v>0</v>
      </c>
      <c r="R129" s="135">
        <f>SUM(R130:R137)</f>
        <v>0</v>
      </c>
      <c r="T129" s="136">
        <f>SUM(T130:T137)</f>
        <v>0.2</v>
      </c>
      <c r="AR129" s="130" t="s">
        <v>79</v>
      </c>
      <c r="AT129" s="137" t="s">
        <v>73</v>
      </c>
      <c r="AU129" s="137" t="s">
        <v>79</v>
      </c>
      <c r="AY129" s="130" t="s">
        <v>131</v>
      </c>
      <c r="BK129" s="138">
        <f>SUM(BK130:BK137)</f>
        <v>0</v>
      </c>
    </row>
    <row r="130" spans="2:65" s="1" customFormat="1" ht="16.5" customHeight="1">
      <c r="B130" s="141"/>
      <c r="C130" s="142" t="s">
        <v>152</v>
      </c>
      <c r="D130" s="142" t="s">
        <v>133</v>
      </c>
      <c r="E130" s="143" t="s">
        <v>555</v>
      </c>
      <c r="F130" s="144" t="s">
        <v>556</v>
      </c>
      <c r="G130" s="145" t="s">
        <v>235</v>
      </c>
      <c r="H130" s="146">
        <v>50</v>
      </c>
      <c r="I130" s="147"/>
      <c r="J130" s="148">
        <f>ROUND(I130*H130,2)</f>
        <v>0</v>
      </c>
      <c r="K130" s="149"/>
      <c r="L130" s="30"/>
      <c r="M130" s="150" t="s">
        <v>1</v>
      </c>
      <c r="N130" s="151" t="s">
        <v>40</v>
      </c>
      <c r="P130" s="152">
        <f>O130*H130</f>
        <v>0</v>
      </c>
      <c r="Q130" s="152">
        <v>0</v>
      </c>
      <c r="R130" s="152">
        <f>Q130*H130</f>
        <v>0</v>
      </c>
      <c r="S130" s="152">
        <v>4.0000000000000001E-3</v>
      </c>
      <c r="T130" s="153">
        <f>S130*H130</f>
        <v>0.2</v>
      </c>
      <c r="AR130" s="154" t="s">
        <v>137</v>
      </c>
      <c r="AT130" s="154" t="s">
        <v>133</v>
      </c>
      <c r="AU130" s="154" t="s">
        <v>89</v>
      </c>
      <c r="AY130" s="15" t="s">
        <v>131</v>
      </c>
      <c r="BE130" s="155">
        <f>IF(N130="základná",J130,0)</f>
        <v>0</v>
      </c>
      <c r="BF130" s="155">
        <f>IF(N130="znížená",J130,0)</f>
        <v>0</v>
      </c>
      <c r="BG130" s="155">
        <f>IF(N130="zákl. prenesená",J130,0)</f>
        <v>0</v>
      </c>
      <c r="BH130" s="155">
        <f>IF(N130="zníž. prenesená",J130,0)</f>
        <v>0</v>
      </c>
      <c r="BI130" s="155">
        <f>IF(N130="nulová",J130,0)</f>
        <v>0</v>
      </c>
      <c r="BJ130" s="15" t="s">
        <v>89</v>
      </c>
      <c r="BK130" s="155">
        <f>ROUND(I130*H130,2)</f>
        <v>0</v>
      </c>
      <c r="BL130" s="15" t="s">
        <v>137</v>
      </c>
      <c r="BM130" s="154" t="s">
        <v>155</v>
      </c>
    </row>
    <row r="131" spans="2:65" s="1" customFormat="1" ht="33" customHeight="1">
      <c r="B131" s="141"/>
      <c r="C131" s="142" t="s">
        <v>147</v>
      </c>
      <c r="D131" s="142" t="s">
        <v>133</v>
      </c>
      <c r="E131" s="143" t="s">
        <v>557</v>
      </c>
      <c r="F131" s="144" t="s">
        <v>558</v>
      </c>
      <c r="G131" s="145" t="s">
        <v>136</v>
      </c>
      <c r="H131" s="146">
        <v>843</v>
      </c>
      <c r="I131" s="147"/>
      <c r="J131" s="148">
        <f>ROUND(I131*H131,2)</f>
        <v>0</v>
      </c>
      <c r="K131" s="149"/>
      <c r="L131" s="30"/>
      <c r="M131" s="150" t="s">
        <v>1</v>
      </c>
      <c r="N131" s="151" t="s">
        <v>40</v>
      </c>
      <c r="P131" s="152">
        <f>O131*H131</f>
        <v>0</v>
      </c>
      <c r="Q131" s="152">
        <v>0</v>
      </c>
      <c r="R131" s="152">
        <f>Q131*H131</f>
        <v>0</v>
      </c>
      <c r="S131" s="152">
        <v>0</v>
      </c>
      <c r="T131" s="153">
        <f>S131*H131</f>
        <v>0</v>
      </c>
      <c r="AR131" s="154" t="s">
        <v>137</v>
      </c>
      <c r="AT131" s="154" t="s">
        <v>133</v>
      </c>
      <c r="AU131" s="154" t="s">
        <v>89</v>
      </c>
      <c r="AY131" s="15" t="s">
        <v>131</v>
      </c>
      <c r="BE131" s="155">
        <f>IF(N131="základná",J131,0)</f>
        <v>0</v>
      </c>
      <c r="BF131" s="155">
        <f>IF(N131="znížená",J131,0)</f>
        <v>0</v>
      </c>
      <c r="BG131" s="155">
        <f>IF(N131="zákl. prenesená",J131,0)</f>
        <v>0</v>
      </c>
      <c r="BH131" s="155">
        <f>IF(N131="zníž. prenesená",J131,0)</f>
        <v>0</v>
      </c>
      <c r="BI131" s="155">
        <f>IF(N131="nulová",J131,0)</f>
        <v>0</v>
      </c>
      <c r="BJ131" s="15" t="s">
        <v>89</v>
      </c>
      <c r="BK131" s="155">
        <f>ROUND(I131*H131,2)</f>
        <v>0</v>
      </c>
      <c r="BL131" s="15" t="s">
        <v>137</v>
      </c>
      <c r="BM131" s="154" t="s">
        <v>161</v>
      </c>
    </row>
    <row r="132" spans="2:65" s="1" customFormat="1" ht="33" customHeight="1">
      <c r="B132" s="141"/>
      <c r="C132" s="142" t="s">
        <v>162</v>
      </c>
      <c r="D132" s="142" t="s">
        <v>133</v>
      </c>
      <c r="E132" s="143" t="s">
        <v>379</v>
      </c>
      <c r="F132" s="144" t="s">
        <v>380</v>
      </c>
      <c r="G132" s="145" t="s">
        <v>191</v>
      </c>
      <c r="H132" s="146">
        <v>105.575</v>
      </c>
      <c r="I132" s="147"/>
      <c r="J132" s="148">
        <f>ROUND(I132*H132,2)</f>
        <v>0</v>
      </c>
      <c r="K132" s="149"/>
      <c r="L132" s="30"/>
      <c r="M132" s="150" t="s">
        <v>1</v>
      </c>
      <c r="N132" s="151" t="s">
        <v>40</v>
      </c>
      <c r="P132" s="152">
        <f>O132*H132</f>
        <v>0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AR132" s="154" t="s">
        <v>137</v>
      </c>
      <c r="AT132" s="154" t="s">
        <v>133</v>
      </c>
      <c r="AU132" s="154" t="s">
        <v>89</v>
      </c>
      <c r="AY132" s="15" t="s">
        <v>131</v>
      </c>
      <c r="BE132" s="155">
        <f>IF(N132="základná",J132,0)</f>
        <v>0</v>
      </c>
      <c r="BF132" s="155">
        <f>IF(N132="znížená",J132,0)</f>
        <v>0</v>
      </c>
      <c r="BG132" s="155">
        <f>IF(N132="zákl. prenesená",J132,0)</f>
        <v>0</v>
      </c>
      <c r="BH132" s="155">
        <f>IF(N132="zníž. prenesená",J132,0)</f>
        <v>0</v>
      </c>
      <c r="BI132" s="155">
        <f>IF(N132="nulová",J132,0)</f>
        <v>0</v>
      </c>
      <c r="BJ132" s="15" t="s">
        <v>89</v>
      </c>
      <c r="BK132" s="155">
        <f>ROUND(I132*H132,2)</f>
        <v>0</v>
      </c>
      <c r="BL132" s="15" t="s">
        <v>137</v>
      </c>
      <c r="BM132" s="154" t="s">
        <v>559</v>
      </c>
    </row>
    <row r="133" spans="2:65" s="1" customFormat="1" ht="24.15" customHeight="1">
      <c r="B133" s="141"/>
      <c r="C133" s="142" t="s">
        <v>151</v>
      </c>
      <c r="D133" s="142" t="s">
        <v>133</v>
      </c>
      <c r="E133" s="143" t="s">
        <v>383</v>
      </c>
      <c r="F133" s="144" t="s">
        <v>384</v>
      </c>
      <c r="G133" s="145" t="s">
        <v>191</v>
      </c>
      <c r="H133" s="146">
        <v>211.15</v>
      </c>
      <c r="I133" s="147"/>
      <c r="J133" s="148">
        <f>ROUND(I133*H133,2)</f>
        <v>0</v>
      </c>
      <c r="K133" s="149"/>
      <c r="L133" s="30"/>
      <c r="M133" s="150" t="s">
        <v>1</v>
      </c>
      <c r="N133" s="151" t="s">
        <v>40</v>
      </c>
      <c r="P133" s="152">
        <f>O133*H133</f>
        <v>0</v>
      </c>
      <c r="Q133" s="152">
        <v>0</v>
      </c>
      <c r="R133" s="152">
        <f>Q133*H133</f>
        <v>0</v>
      </c>
      <c r="S133" s="152">
        <v>0</v>
      </c>
      <c r="T133" s="153">
        <f>S133*H133</f>
        <v>0</v>
      </c>
      <c r="AR133" s="154" t="s">
        <v>137</v>
      </c>
      <c r="AT133" s="154" t="s">
        <v>133</v>
      </c>
      <c r="AU133" s="154" t="s">
        <v>89</v>
      </c>
      <c r="AY133" s="15" t="s">
        <v>131</v>
      </c>
      <c r="BE133" s="155">
        <f>IF(N133="základná",J133,0)</f>
        <v>0</v>
      </c>
      <c r="BF133" s="155">
        <f>IF(N133="znížená",J133,0)</f>
        <v>0</v>
      </c>
      <c r="BG133" s="155">
        <f>IF(N133="zákl. prenesená",J133,0)</f>
        <v>0</v>
      </c>
      <c r="BH133" s="155">
        <f>IF(N133="zníž. prenesená",J133,0)</f>
        <v>0</v>
      </c>
      <c r="BI133" s="155">
        <f>IF(N133="nulová",J133,0)</f>
        <v>0</v>
      </c>
      <c r="BJ133" s="15" t="s">
        <v>89</v>
      </c>
      <c r="BK133" s="155">
        <f>ROUND(I133*H133,2)</f>
        <v>0</v>
      </c>
      <c r="BL133" s="15" t="s">
        <v>137</v>
      </c>
      <c r="BM133" s="154" t="s">
        <v>560</v>
      </c>
    </row>
    <row r="134" spans="2:65" s="12" customFormat="1" ht="10.199999999999999">
      <c r="B134" s="156"/>
      <c r="D134" s="157" t="s">
        <v>141</v>
      </c>
      <c r="F134" s="159" t="s">
        <v>561</v>
      </c>
      <c r="H134" s="160">
        <v>211.15</v>
      </c>
      <c r="I134" s="161"/>
      <c r="L134" s="156"/>
      <c r="M134" s="162"/>
      <c r="T134" s="163"/>
      <c r="AT134" s="158" t="s">
        <v>141</v>
      </c>
      <c r="AU134" s="158" t="s">
        <v>89</v>
      </c>
      <c r="AV134" s="12" t="s">
        <v>89</v>
      </c>
      <c r="AW134" s="12" t="s">
        <v>3</v>
      </c>
      <c r="AX134" s="12" t="s">
        <v>79</v>
      </c>
      <c r="AY134" s="158" t="s">
        <v>131</v>
      </c>
    </row>
    <row r="135" spans="2:65" s="1" customFormat="1" ht="24.15" customHeight="1">
      <c r="B135" s="141"/>
      <c r="C135" s="142" t="s">
        <v>170</v>
      </c>
      <c r="D135" s="142" t="s">
        <v>133</v>
      </c>
      <c r="E135" s="143" t="s">
        <v>562</v>
      </c>
      <c r="F135" s="144" t="s">
        <v>563</v>
      </c>
      <c r="G135" s="145" t="s">
        <v>191</v>
      </c>
      <c r="H135" s="146">
        <v>105.575</v>
      </c>
      <c r="I135" s="147"/>
      <c r="J135" s="148">
        <f>ROUND(I135*H135,2)</f>
        <v>0</v>
      </c>
      <c r="K135" s="149"/>
      <c r="L135" s="30"/>
      <c r="M135" s="150" t="s">
        <v>1</v>
      </c>
      <c r="N135" s="151" t="s">
        <v>40</v>
      </c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AR135" s="154" t="s">
        <v>137</v>
      </c>
      <c r="AT135" s="154" t="s">
        <v>133</v>
      </c>
      <c r="AU135" s="154" t="s">
        <v>89</v>
      </c>
      <c r="AY135" s="15" t="s">
        <v>131</v>
      </c>
      <c r="BE135" s="155">
        <f>IF(N135="základná",J135,0)</f>
        <v>0</v>
      </c>
      <c r="BF135" s="155">
        <f>IF(N135="znížená",J135,0)</f>
        <v>0</v>
      </c>
      <c r="BG135" s="155">
        <f>IF(N135="zákl. prenesená",J135,0)</f>
        <v>0</v>
      </c>
      <c r="BH135" s="155">
        <f>IF(N135="zníž. prenesená",J135,0)</f>
        <v>0</v>
      </c>
      <c r="BI135" s="155">
        <f>IF(N135="nulová",J135,0)</f>
        <v>0</v>
      </c>
      <c r="BJ135" s="15" t="s">
        <v>89</v>
      </c>
      <c r="BK135" s="155">
        <f>ROUND(I135*H135,2)</f>
        <v>0</v>
      </c>
      <c r="BL135" s="15" t="s">
        <v>137</v>
      </c>
      <c r="BM135" s="154" t="s">
        <v>173</v>
      </c>
    </row>
    <row r="136" spans="2:65" s="1" customFormat="1" ht="33" customHeight="1">
      <c r="B136" s="141"/>
      <c r="C136" s="142" t="s">
        <v>155</v>
      </c>
      <c r="D136" s="142" t="s">
        <v>133</v>
      </c>
      <c r="E136" s="143" t="s">
        <v>564</v>
      </c>
      <c r="F136" s="144" t="s">
        <v>565</v>
      </c>
      <c r="G136" s="145" t="s">
        <v>191</v>
      </c>
      <c r="H136" s="146">
        <v>105.575</v>
      </c>
      <c r="I136" s="147"/>
      <c r="J136" s="148">
        <f>ROUND(I136*H136,2)</f>
        <v>0</v>
      </c>
      <c r="K136" s="149"/>
      <c r="L136" s="30"/>
      <c r="M136" s="150" t="s">
        <v>1</v>
      </c>
      <c r="N136" s="151" t="s">
        <v>40</v>
      </c>
      <c r="P136" s="152">
        <f>O136*H136</f>
        <v>0</v>
      </c>
      <c r="Q136" s="152">
        <v>0</v>
      </c>
      <c r="R136" s="152">
        <f>Q136*H136</f>
        <v>0</v>
      </c>
      <c r="S136" s="152">
        <v>0</v>
      </c>
      <c r="T136" s="153">
        <f>S136*H136</f>
        <v>0</v>
      </c>
      <c r="AR136" s="154" t="s">
        <v>137</v>
      </c>
      <c r="AT136" s="154" t="s">
        <v>133</v>
      </c>
      <c r="AU136" s="154" t="s">
        <v>89</v>
      </c>
      <c r="AY136" s="15" t="s">
        <v>131</v>
      </c>
      <c r="BE136" s="155">
        <f>IF(N136="základná",J136,0)</f>
        <v>0</v>
      </c>
      <c r="BF136" s="155">
        <f>IF(N136="znížená",J136,0)</f>
        <v>0</v>
      </c>
      <c r="BG136" s="155">
        <f>IF(N136="zákl. prenesená",J136,0)</f>
        <v>0</v>
      </c>
      <c r="BH136" s="155">
        <f>IF(N136="zníž. prenesená",J136,0)</f>
        <v>0</v>
      </c>
      <c r="BI136" s="155">
        <f>IF(N136="nulová",J136,0)</f>
        <v>0</v>
      </c>
      <c r="BJ136" s="15" t="s">
        <v>89</v>
      </c>
      <c r="BK136" s="155">
        <f>ROUND(I136*H136,2)</f>
        <v>0</v>
      </c>
      <c r="BL136" s="15" t="s">
        <v>137</v>
      </c>
      <c r="BM136" s="154" t="s">
        <v>566</v>
      </c>
    </row>
    <row r="137" spans="2:65" s="1" customFormat="1" ht="16.5" customHeight="1">
      <c r="B137" s="141"/>
      <c r="C137" s="142" t="s">
        <v>180</v>
      </c>
      <c r="D137" s="142" t="s">
        <v>133</v>
      </c>
      <c r="E137" s="143" t="s">
        <v>567</v>
      </c>
      <c r="F137" s="144" t="s">
        <v>568</v>
      </c>
      <c r="G137" s="145" t="s">
        <v>191</v>
      </c>
      <c r="H137" s="146">
        <v>105.375</v>
      </c>
      <c r="I137" s="147"/>
      <c r="J137" s="148">
        <f>ROUND(I137*H137,2)</f>
        <v>0</v>
      </c>
      <c r="K137" s="149"/>
      <c r="L137" s="30"/>
      <c r="M137" s="150" t="s">
        <v>1</v>
      </c>
      <c r="N137" s="151" t="s">
        <v>40</v>
      </c>
      <c r="P137" s="152">
        <f>O137*H137</f>
        <v>0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AR137" s="154" t="s">
        <v>137</v>
      </c>
      <c r="AT137" s="154" t="s">
        <v>133</v>
      </c>
      <c r="AU137" s="154" t="s">
        <v>89</v>
      </c>
      <c r="AY137" s="15" t="s">
        <v>131</v>
      </c>
      <c r="BE137" s="155">
        <f>IF(N137="základná",J137,0)</f>
        <v>0</v>
      </c>
      <c r="BF137" s="155">
        <f>IF(N137="znížená",J137,0)</f>
        <v>0</v>
      </c>
      <c r="BG137" s="155">
        <f>IF(N137="zákl. prenesená",J137,0)</f>
        <v>0</v>
      </c>
      <c r="BH137" s="155">
        <f>IF(N137="zníž. prenesená",J137,0)</f>
        <v>0</v>
      </c>
      <c r="BI137" s="155">
        <f>IF(N137="nulová",J137,0)</f>
        <v>0</v>
      </c>
      <c r="BJ137" s="15" t="s">
        <v>89</v>
      </c>
      <c r="BK137" s="155">
        <f>ROUND(I137*H137,2)</f>
        <v>0</v>
      </c>
      <c r="BL137" s="15" t="s">
        <v>137</v>
      </c>
      <c r="BM137" s="154" t="s">
        <v>179</v>
      </c>
    </row>
    <row r="138" spans="2:65" s="11" customFormat="1" ht="22.8" customHeight="1">
      <c r="B138" s="129"/>
      <c r="D138" s="130" t="s">
        <v>73</v>
      </c>
      <c r="E138" s="139" t="s">
        <v>398</v>
      </c>
      <c r="F138" s="139" t="s">
        <v>481</v>
      </c>
      <c r="I138" s="132"/>
      <c r="J138" s="140">
        <f>BK138</f>
        <v>0</v>
      </c>
      <c r="L138" s="129"/>
      <c r="M138" s="134"/>
      <c r="P138" s="135">
        <f>P139</f>
        <v>0</v>
      </c>
      <c r="R138" s="135">
        <f>R139</f>
        <v>0</v>
      </c>
      <c r="T138" s="136">
        <f>T139</f>
        <v>0</v>
      </c>
      <c r="AR138" s="130" t="s">
        <v>79</v>
      </c>
      <c r="AT138" s="137" t="s">
        <v>73</v>
      </c>
      <c r="AU138" s="137" t="s">
        <v>79</v>
      </c>
      <c r="AY138" s="130" t="s">
        <v>131</v>
      </c>
      <c r="BK138" s="138">
        <f>BK139</f>
        <v>0</v>
      </c>
    </row>
    <row r="139" spans="2:65" s="1" customFormat="1" ht="24.15" customHeight="1">
      <c r="B139" s="141"/>
      <c r="C139" s="142" t="s">
        <v>161</v>
      </c>
      <c r="D139" s="142" t="s">
        <v>133</v>
      </c>
      <c r="E139" s="143" t="s">
        <v>569</v>
      </c>
      <c r="F139" s="144" t="s">
        <v>570</v>
      </c>
      <c r="G139" s="145" t="s">
        <v>191</v>
      </c>
      <c r="H139" s="146">
        <v>175.833</v>
      </c>
      <c r="I139" s="147"/>
      <c r="J139" s="148">
        <f>ROUND(I139*H139,2)</f>
        <v>0</v>
      </c>
      <c r="K139" s="149"/>
      <c r="L139" s="30"/>
      <c r="M139" s="182" t="s">
        <v>1</v>
      </c>
      <c r="N139" s="183" t="s">
        <v>40</v>
      </c>
      <c r="O139" s="184"/>
      <c r="P139" s="185">
        <f>O139*H139</f>
        <v>0</v>
      </c>
      <c r="Q139" s="185">
        <v>0</v>
      </c>
      <c r="R139" s="185">
        <f>Q139*H139</f>
        <v>0</v>
      </c>
      <c r="S139" s="185">
        <v>0</v>
      </c>
      <c r="T139" s="186">
        <f>S139*H139</f>
        <v>0</v>
      </c>
      <c r="AR139" s="154" t="s">
        <v>137</v>
      </c>
      <c r="AT139" s="154" t="s">
        <v>133</v>
      </c>
      <c r="AU139" s="154" t="s">
        <v>89</v>
      </c>
      <c r="AY139" s="15" t="s">
        <v>131</v>
      </c>
      <c r="BE139" s="155">
        <f>IF(N139="základná",J139,0)</f>
        <v>0</v>
      </c>
      <c r="BF139" s="155">
        <f>IF(N139="znížená",J139,0)</f>
        <v>0</v>
      </c>
      <c r="BG139" s="155">
        <f>IF(N139="zákl. prenesená",J139,0)</f>
        <v>0</v>
      </c>
      <c r="BH139" s="155">
        <f>IF(N139="zníž. prenesená",J139,0)</f>
        <v>0</v>
      </c>
      <c r="BI139" s="155">
        <f>IF(N139="nulová",J139,0)</f>
        <v>0</v>
      </c>
      <c r="BJ139" s="15" t="s">
        <v>89</v>
      </c>
      <c r="BK139" s="155">
        <f>ROUND(I139*H139,2)</f>
        <v>0</v>
      </c>
      <c r="BL139" s="15" t="s">
        <v>137</v>
      </c>
      <c r="BM139" s="154" t="s">
        <v>571</v>
      </c>
    </row>
    <row r="140" spans="2:65" s="1" customFormat="1" ht="6.9" customHeight="1">
      <c r="B140" s="45"/>
      <c r="C140" s="46"/>
      <c r="D140" s="46"/>
      <c r="E140" s="46"/>
      <c r="F140" s="46"/>
      <c r="G140" s="46"/>
      <c r="H140" s="46"/>
      <c r="I140" s="46"/>
      <c r="J140" s="46"/>
      <c r="K140" s="46"/>
      <c r="L140" s="30"/>
    </row>
  </sheetData>
  <autoFilter ref="C120:K139" xr:uid="{00000000-0009-0000-0000-000004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10</vt:i4>
      </vt:variant>
    </vt:vector>
  </HeadingPairs>
  <TitlesOfParts>
    <vt:vector size="15" baseType="lpstr">
      <vt:lpstr>Rekapitulácia stavby</vt:lpstr>
      <vt:lpstr>1 - SO 01 Bežecký ovál ZŠ...</vt:lpstr>
      <vt:lpstr>1.1 - SO 02.1 Hracia ploc...</vt:lpstr>
      <vt:lpstr>1.2 -  SO 02.2 Nové oplot...</vt:lpstr>
      <vt:lpstr>2 - SO 04 Revitalizácia a...</vt:lpstr>
      <vt:lpstr>'1 - SO 01 Bežecký ovál ZŠ...'!Názvy_tlače</vt:lpstr>
      <vt:lpstr>'1.1 - SO 02.1 Hracia ploc...'!Názvy_tlače</vt:lpstr>
      <vt:lpstr>'1.2 -  SO 02.2 Nové oplot...'!Názvy_tlače</vt:lpstr>
      <vt:lpstr>'2 - SO 04 Revitalizácia a...'!Názvy_tlače</vt:lpstr>
      <vt:lpstr>'Rekapitulácia stavby'!Názvy_tlače</vt:lpstr>
      <vt:lpstr>'1 - SO 01 Bežecký ovál ZŠ...'!Oblasť_tlače</vt:lpstr>
      <vt:lpstr>'1.1 - SO 02.1 Hracia ploc...'!Oblasť_tlače</vt:lpstr>
      <vt:lpstr>'1.2 -  SO 02.2 Nové oplot...'!Oblasť_tlače</vt:lpstr>
      <vt:lpstr>'2 - SO 04 Revitalizácia a...'!Oblasť_tlače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Uzivatel-PC\Uzivatel</dc:creator>
  <cp:lastModifiedBy>Jana Kováčiková</cp:lastModifiedBy>
  <dcterms:created xsi:type="dcterms:W3CDTF">2025-03-15T08:59:12Z</dcterms:created>
  <dcterms:modified xsi:type="dcterms:W3CDTF">2025-03-16T18:32:44Z</dcterms:modified>
</cp:coreProperties>
</file>