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lovic.SERVERMU\Documents\web 2023\"/>
    </mc:Choice>
  </mc:AlternateContent>
  <workbookProtection workbookAlgorithmName="SHA-512" workbookHashValue="BoayzzrAjME588IL/PDrybFJFoBwaJVR4zMOKoBvnu/zDZiiegwlRbXpsMsgBVTBO42xnFWhguB1ehD/YPIYtw==" workbookSaltValue="uZIBpIMwUgs4kEb8vKu69w==" workbookSpinCount="100000" lockStructure="1"/>
  <bookViews>
    <workbookView xWindow="-120" yWindow="-120" windowWidth="29040" windowHeight="15720" firstSheet="3" activeTab="3"/>
  </bookViews>
  <sheets>
    <sheet name="OP graf" sheetId="5" state="hidden" r:id="rId1"/>
    <sheet name="TTP graf" sheetId="6" state="hidden" r:id="rId2"/>
    <sheet name="HODNOTY ZÁKON, VZN" sheetId="2" state="hidden" r:id="rId3"/>
    <sheet name="OP &amp; TTP" sheetId="1" r:id="rId4"/>
    <sheet name="ZÁHRADY, ZAST.PLOCHY" sheetId="7" r:id="rId5"/>
    <sheet name="STAVBY bez podlaží" sheetId="8" state="hidden" r:id="rId6"/>
    <sheet name="STAVBY" sheetId="12" r:id="rId7"/>
    <sheet name="BYTY a NEBYTOVÉ PRIESTORY" sheetId="9" r:id="rId8"/>
    <sheet name="TOTAL" sheetId="10" state="hidden" r:id="rId9"/>
    <sheet name="RD" sheetId="11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2" l="1"/>
  <c r="F20" i="9"/>
  <c r="F19" i="9"/>
  <c r="F18" i="9"/>
  <c r="E18" i="9"/>
  <c r="F20" i="7"/>
  <c r="M22" i="12" l="1"/>
  <c r="M23" i="12"/>
  <c r="M24" i="12"/>
  <c r="M25" i="12"/>
  <c r="M26" i="12"/>
  <c r="M27" i="12"/>
  <c r="M28" i="12"/>
  <c r="M29" i="12"/>
  <c r="M30" i="12"/>
  <c r="M21" i="12"/>
  <c r="J22" i="12" l="1"/>
  <c r="H22" i="12" s="1"/>
  <c r="J23" i="12"/>
  <c r="H23" i="12" s="1"/>
  <c r="J24" i="12"/>
  <c r="H24" i="12" s="1"/>
  <c r="J25" i="12"/>
  <c r="J26" i="12"/>
  <c r="H26" i="12" s="1"/>
  <c r="J27" i="12"/>
  <c r="J28" i="12"/>
  <c r="J29" i="12"/>
  <c r="J30" i="12"/>
  <c r="J21" i="12"/>
  <c r="L30" i="12"/>
  <c r="L29" i="12"/>
  <c r="L28" i="12"/>
  <c r="L27" i="12"/>
  <c r="L26" i="12"/>
  <c r="L25" i="12"/>
  <c r="L24" i="12"/>
  <c r="L23" i="12"/>
  <c r="L22" i="12"/>
  <c r="I22" i="12" s="1"/>
  <c r="H21" i="12" l="1"/>
  <c r="I21" i="12"/>
  <c r="I26" i="12"/>
  <c r="I28" i="12"/>
  <c r="H28" i="12"/>
  <c r="I30" i="12"/>
  <c r="H30" i="12"/>
  <c r="H29" i="12"/>
  <c r="I29" i="12"/>
  <c r="I24" i="12"/>
  <c r="I23" i="12"/>
  <c r="I27" i="12"/>
  <c r="H27" i="12"/>
  <c r="I25" i="12"/>
  <c r="H25" i="12"/>
  <c r="H6" i="1"/>
  <c r="F19" i="1" l="1"/>
  <c r="H20" i="1"/>
  <c r="H12" i="10" l="1"/>
  <c r="F16" i="11" l="1"/>
  <c r="E16" i="11"/>
  <c r="G9" i="11"/>
  <c r="F17" i="11" l="1"/>
  <c r="H9" i="11"/>
  <c r="I9" i="11"/>
  <c r="F20" i="1"/>
  <c r="P13" i="10" l="1"/>
  <c r="P14" i="10"/>
  <c r="P25" i="10"/>
  <c r="P26" i="10"/>
  <c r="M16" i="10"/>
  <c r="M24" i="10"/>
  <c r="M18" i="10"/>
  <c r="M22" i="10"/>
  <c r="M9" i="10"/>
  <c r="H28" i="10"/>
  <c r="I28" i="10" s="1"/>
  <c r="H27" i="10"/>
  <c r="I27" i="10" s="1"/>
  <c r="I25" i="10"/>
  <c r="I26" i="10"/>
  <c r="I14" i="10"/>
  <c r="I13" i="10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15" i="10"/>
  <c r="I15" i="10" s="1"/>
  <c r="F24" i="10"/>
  <c r="M23" i="10"/>
  <c r="F23" i="10"/>
  <c r="F22" i="10"/>
  <c r="M21" i="10"/>
  <c r="F21" i="10"/>
  <c r="M20" i="10"/>
  <c r="F20" i="10"/>
  <c r="M19" i="10"/>
  <c r="F19" i="10"/>
  <c r="F18" i="10"/>
  <c r="F17" i="10"/>
  <c r="F16" i="10"/>
  <c r="F15" i="10"/>
  <c r="H8" i="10"/>
  <c r="I8" i="10" s="1"/>
  <c r="H9" i="10"/>
  <c r="I9" i="10" s="1"/>
  <c r="H10" i="10"/>
  <c r="I10" i="10" s="1"/>
  <c r="H11" i="10"/>
  <c r="I11" i="10" s="1"/>
  <c r="I12" i="10"/>
  <c r="M12" i="10"/>
  <c r="F12" i="10"/>
  <c r="M11" i="10"/>
  <c r="F11" i="10"/>
  <c r="F10" i="10"/>
  <c r="F9" i="10"/>
  <c r="H7" i="10"/>
  <c r="I7" i="10" s="1"/>
  <c r="H6" i="10"/>
  <c r="I6" i="10" s="1"/>
  <c r="H5" i="10"/>
  <c r="I5" i="10" s="1"/>
  <c r="M15" i="10" l="1"/>
  <c r="M17" i="10"/>
  <c r="M10" i="10"/>
  <c r="K29" i="10" l="1"/>
  <c r="F28" i="10"/>
  <c r="F27" i="10"/>
  <c r="F26" i="10"/>
  <c r="F25" i="10"/>
  <c r="F14" i="10"/>
  <c r="F13" i="10"/>
  <c r="F8" i="10"/>
  <c r="F7" i="10"/>
  <c r="F6" i="10"/>
  <c r="M26" i="10"/>
  <c r="Q26" i="10" s="1"/>
  <c r="M25" i="10"/>
  <c r="Q25" i="10" s="1"/>
  <c r="K9" i="11" s="1"/>
  <c r="M14" i="10"/>
  <c r="Q14" i="10" s="1"/>
  <c r="M13" i="10"/>
  <c r="Q13" i="10" s="1"/>
  <c r="M8" i="10"/>
  <c r="M7" i="10"/>
  <c r="M6" i="10"/>
  <c r="F5" i="10" l="1"/>
  <c r="H8" i="9" l="1"/>
  <c r="G15" i="11" s="1"/>
  <c r="G8" i="9"/>
  <c r="J8" i="9" s="1"/>
  <c r="N28" i="10" s="1"/>
  <c r="P7" i="9"/>
  <c r="H7" i="9"/>
  <c r="F14" i="9" s="1"/>
  <c r="G7" i="9"/>
  <c r="J7" i="9" s="1"/>
  <c r="N27" i="10" s="1"/>
  <c r="P6" i="9"/>
  <c r="J10" i="8"/>
  <c r="N18" i="10" s="1"/>
  <c r="J13" i="8"/>
  <c r="N21" i="10" s="1"/>
  <c r="G8" i="8"/>
  <c r="J8" i="8" s="1"/>
  <c r="N16" i="10" s="1"/>
  <c r="H8" i="8"/>
  <c r="G9" i="8"/>
  <c r="E22" i="8" s="1"/>
  <c r="H9" i="8"/>
  <c r="G10" i="8"/>
  <c r="E23" i="8" s="1"/>
  <c r="H10" i="8"/>
  <c r="J18" i="10" s="1"/>
  <c r="G11" i="8"/>
  <c r="J11" i="8" s="1"/>
  <c r="N19" i="10" s="1"/>
  <c r="H11" i="8"/>
  <c r="J19" i="10" s="1"/>
  <c r="G12" i="8"/>
  <c r="E25" i="8" s="1"/>
  <c r="H12" i="8"/>
  <c r="K12" i="8" s="1"/>
  <c r="G13" i="8"/>
  <c r="E26" i="8" s="1"/>
  <c r="H13" i="8"/>
  <c r="G14" i="8"/>
  <c r="E27" i="8" s="1"/>
  <c r="H14" i="8"/>
  <c r="F27" i="8" s="1"/>
  <c r="G15" i="8"/>
  <c r="J15" i="8" s="1"/>
  <c r="N23" i="10" s="1"/>
  <c r="H15" i="8"/>
  <c r="G16" i="8"/>
  <c r="J16" i="8" s="1"/>
  <c r="N24" i="10" s="1"/>
  <c r="H16" i="8"/>
  <c r="H7" i="8"/>
  <c r="G7" i="8"/>
  <c r="J7" i="8" s="1"/>
  <c r="N15" i="10" s="1"/>
  <c r="P7" i="8"/>
  <c r="P6" i="8"/>
  <c r="P7" i="7"/>
  <c r="P6" i="7"/>
  <c r="G12" i="7"/>
  <c r="J12" i="7" s="1"/>
  <c r="N12" i="10" s="1"/>
  <c r="H12" i="7"/>
  <c r="H11" i="7"/>
  <c r="F21" i="7" s="1"/>
  <c r="G11" i="7"/>
  <c r="J11" i="7" s="1"/>
  <c r="N11" i="10" s="1"/>
  <c r="G10" i="7"/>
  <c r="E19" i="7" s="1"/>
  <c r="H10" i="7"/>
  <c r="F19" i="7" s="1"/>
  <c r="H9" i="7"/>
  <c r="G8" i="11" s="1"/>
  <c r="G9" i="7"/>
  <c r="J9" i="7" s="1"/>
  <c r="N9" i="10" s="1"/>
  <c r="G8" i="7"/>
  <c r="J8" i="7" s="1"/>
  <c r="N8" i="10" s="1"/>
  <c r="H8" i="7"/>
  <c r="H7" i="7"/>
  <c r="G7" i="7"/>
  <c r="J14" i="8" l="1"/>
  <c r="N22" i="10" s="1"/>
  <c r="J7" i="7"/>
  <c r="N7" i="10" s="1"/>
  <c r="E16" i="7"/>
  <c r="E21" i="7"/>
  <c r="G21" i="7" s="1"/>
  <c r="E20" i="8"/>
  <c r="E28" i="8"/>
  <c r="E24" i="8"/>
  <c r="J10" i="7"/>
  <c r="N10" i="10" s="1"/>
  <c r="I10" i="7"/>
  <c r="H8" i="11"/>
  <c r="I8" i="11"/>
  <c r="G27" i="8"/>
  <c r="E21" i="8"/>
  <c r="E17" i="7"/>
  <c r="I10" i="8"/>
  <c r="E29" i="8"/>
  <c r="F23" i="8"/>
  <c r="G23" i="8" s="1"/>
  <c r="J12" i="8"/>
  <c r="N20" i="10" s="1"/>
  <c r="K10" i="7"/>
  <c r="J10" i="10"/>
  <c r="K10" i="8"/>
  <c r="E22" i="7"/>
  <c r="J23" i="10"/>
  <c r="G14" i="11"/>
  <c r="J9" i="8"/>
  <c r="N17" i="10" s="1"/>
  <c r="E18" i="7"/>
  <c r="I14" i="8"/>
  <c r="J22" i="10"/>
  <c r="K14" i="8"/>
  <c r="H15" i="11"/>
  <c r="I15" i="11"/>
  <c r="K8" i="8"/>
  <c r="O16" i="10" s="1"/>
  <c r="P16" i="10" s="1"/>
  <c r="Q16" i="10" s="1"/>
  <c r="G10" i="11"/>
  <c r="I13" i="8"/>
  <c r="G13" i="11"/>
  <c r="F22" i="8"/>
  <c r="G11" i="11"/>
  <c r="G12" i="11"/>
  <c r="F25" i="8"/>
  <c r="G25" i="8" s="1"/>
  <c r="O20" i="10"/>
  <c r="P20" i="10" s="1"/>
  <c r="Q20" i="10" s="1"/>
  <c r="I12" i="8"/>
  <c r="J20" i="10"/>
  <c r="K11" i="7"/>
  <c r="J11" i="10"/>
  <c r="K9" i="7"/>
  <c r="O9" i="10" s="1"/>
  <c r="P9" i="10" s="1"/>
  <c r="Q9" i="10" s="1"/>
  <c r="J9" i="10"/>
  <c r="F18" i="7"/>
  <c r="I9" i="7"/>
  <c r="K11" i="8"/>
  <c r="F24" i="8"/>
  <c r="I11" i="8"/>
  <c r="I8" i="7"/>
  <c r="J8" i="10"/>
  <c r="F17" i="7"/>
  <c r="K8" i="7"/>
  <c r="O8" i="10" s="1"/>
  <c r="P8" i="10" s="1"/>
  <c r="Q8" i="10" s="1"/>
  <c r="F28" i="8"/>
  <c r="I15" i="8"/>
  <c r="K15" i="8"/>
  <c r="O23" i="10" s="1"/>
  <c r="P23" i="10" s="1"/>
  <c r="Q23" i="10" s="1"/>
  <c r="G28" i="8"/>
  <c r="K13" i="8"/>
  <c r="O21" i="10" s="1"/>
  <c r="P21" i="10" s="1"/>
  <c r="Q21" i="10" s="1"/>
  <c r="J21" i="10"/>
  <c r="I8" i="8"/>
  <c r="J16" i="10"/>
  <c r="F21" i="8"/>
  <c r="F20" i="8"/>
  <c r="J15" i="10"/>
  <c r="K9" i="8"/>
  <c r="O17" i="10" s="1"/>
  <c r="P17" i="10" s="1"/>
  <c r="Q17" i="10" s="1"/>
  <c r="I9" i="8"/>
  <c r="J17" i="10"/>
  <c r="I16" i="8"/>
  <c r="J24" i="10"/>
  <c r="I12" i="7"/>
  <c r="J12" i="10"/>
  <c r="F22" i="7"/>
  <c r="K7" i="7"/>
  <c r="O7" i="10" s="1"/>
  <c r="P7" i="10" s="1"/>
  <c r="Q7" i="10" s="1"/>
  <c r="J7" i="10"/>
  <c r="K7" i="9"/>
  <c r="L7" i="9" s="1"/>
  <c r="J27" i="10"/>
  <c r="F15" i="9"/>
  <c r="J28" i="10"/>
  <c r="F16" i="7"/>
  <c r="N6" i="9"/>
  <c r="E14" i="9"/>
  <c r="I8" i="9"/>
  <c r="I7" i="9"/>
  <c r="K8" i="9"/>
  <c r="M28" i="10" s="1"/>
  <c r="E15" i="9"/>
  <c r="N6" i="8"/>
  <c r="F26" i="8"/>
  <c r="G26" i="8" s="1"/>
  <c r="K16" i="8"/>
  <c r="F29" i="8"/>
  <c r="I7" i="8"/>
  <c r="K7" i="8"/>
  <c r="N6" i="7"/>
  <c r="I11" i="7"/>
  <c r="K12" i="7"/>
  <c r="G19" i="7"/>
  <c r="G24" i="8" l="1"/>
  <c r="G29" i="8"/>
  <c r="K8" i="11"/>
  <c r="L10" i="8"/>
  <c r="O18" i="10"/>
  <c r="P18" i="10" s="1"/>
  <c r="Q18" i="10" s="1"/>
  <c r="G22" i="7"/>
  <c r="H13" i="11"/>
  <c r="K13" i="11" s="1"/>
  <c r="I13" i="11"/>
  <c r="L10" i="7"/>
  <c r="O10" i="10"/>
  <c r="P10" i="10" s="1"/>
  <c r="Q10" i="10" s="1"/>
  <c r="L12" i="8"/>
  <c r="H14" i="11"/>
  <c r="I14" i="11"/>
  <c r="G18" i="7"/>
  <c r="G17" i="7"/>
  <c r="L14" i="8"/>
  <c r="O22" i="10"/>
  <c r="P22" i="10" s="1"/>
  <c r="Q22" i="10" s="1"/>
  <c r="H10" i="11"/>
  <c r="I10" i="11"/>
  <c r="H11" i="11"/>
  <c r="K11" i="11" s="1"/>
  <c r="I11" i="11"/>
  <c r="H12" i="11"/>
  <c r="K12" i="11" s="1"/>
  <c r="I12" i="11"/>
  <c r="L8" i="8"/>
  <c r="L11" i="7"/>
  <c r="O11" i="10"/>
  <c r="P11" i="10" s="1"/>
  <c r="Q11" i="10" s="1"/>
  <c r="L8" i="7"/>
  <c r="L9" i="7"/>
  <c r="L11" i="8"/>
  <c r="O19" i="10"/>
  <c r="P19" i="10" s="1"/>
  <c r="Q19" i="10" s="1"/>
  <c r="L15" i="8"/>
  <c r="L13" i="8"/>
  <c r="L9" i="8"/>
  <c r="L7" i="8"/>
  <c r="O15" i="10"/>
  <c r="P15" i="10" s="1"/>
  <c r="Q15" i="10" s="1"/>
  <c r="L16" i="8"/>
  <c r="O24" i="10"/>
  <c r="P24" i="10" s="1"/>
  <c r="Q24" i="10" s="1"/>
  <c r="L12" i="7"/>
  <c r="O12" i="10"/>
  <c r="P12" i="10" s="1"/>
  <c r="Q12" i="10" s="1"/>
  <c r="O27" i="10"/>
  <c r="P27" i="10" s="1"/>
  <c r="M27" i="10"/>
  <c r="L8" i="9"/>
  <c r="O28" i="10"/>
  <c r="P28" i="10" s="1"/>
  <c r="Q28" i="10" s="1"/>
  <c r="K15" i="11" s="1"/>
  <c r="G15" i="9"/>
  <c r="G14" i="9"/>
  <c r="G20" i="8"/>
  <c r="G22" i="8"/>
  <c r="G21" i="8"/>
  <c r="K14" i="11" l="1"/>
  <c r="Q27" i="10"/>
  <c r="K10" i="11"/>
  <c r="N12" i="1"/>
  <c r="N6" i="1"/>
  <c r="G27" i="6"/>
  <c r="G26" i="6"/>
  <c r="H27" i="6" s="1"/>
  <c r="H12" i="1"/>
  <c r="K12" i="1" s="1"/>
  <c r="G13" i="1"/>
  <c r="J13" i="1" s="1"/>
  <c r="N6" i="10" s="1"/>
  <c r="K6" i="1"/>
  <c r="G7" i="1"/>
  <c r="J7" i="1" s="1"/>
  <c r="N5" i="10" s="1"/>
  <c r="N29" i="10" l="1"/>
  <c r="G7" i="11"/>
  <c r="G6" i="11"/>
  <c r="J5" i="10"/>
  <c r="G5" i="11"/>
  <c r="I5" i="11" s="1"/>
  <c r="I13" i="1"/>
  <c r="O6" i="10"/>
  <c r="J6" i="10"/>
  <c r="G16" i="7"/>
  <c r="I7" i="7"/>
  <c r="H6" i="11" l="1"/>
  <c r="I6" i="11"/>
  <c r="H7" i="11"/>
  <c r="I7" i="11"/>
  <c r="G16" i="11"/>
  <c r="H5" i="11"/>
  <c r="P6" i="10"/>
  <c r="Q6" i="10" s="1"/>
  <c r="K7" i="11" s="1"/>
  <c r="L13" i="1"/>
  <c r="L7" i="1"/>
  <c r="O5" i="10"/>
  <c r="L29" i="10"/>
  <c r="M30" i="10" s="1"/>
  <c r="M5" i="10"/>
  <c r="L7" i="7"/>
  <c r="I7" i="1"/>
  <c r="I17" i="11" l="1"/>
  <c r="I16" i="11"/>
  <c r="G17" i="11"/>
  <c r="H16" i="11"/>
  <c r="P5" i="10"/>
  <c r="Q5" i="10" s="1"/>
  <c r="Q29" i="10" s="1"/>
  <c r="Q3" i="10" s="1"/>
  <c r="M29" i="10"/>
  <c r="M3" i="10" s="1"/>
  <c r="O29" i="10"/>
  <c r="K5" i="11" l="1"/>
  <c r="P30" i="10"/>
  <c r="O30" i="10"/>
  <c r="P3" i="10"/>
  <c r="Q30" i="10"/>
  <c r="P29" i="10"/>
  <c r="H19" i="1"/>
</calcChain>
</file>

<file path=xl/comments1.xml><?xml version="1.0" encoding="utf-8"?>
<comments xmlns="http://schemas.openxmlformats.org/spreadsheetml/2006/main">
  <authors>
    <author>Leopold Barszcz</author>
  </authors>
  <commentList>
    <comment ref="N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12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nesmie byť väčšie ako 1,25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Leopold Barszcz</author>
  </authors>
  <commentLis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číslo nesmie byť väčšie ako 5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  <charset val="238"/>
          </rPr>
          <t>najviac 5-násobok medzi max. a min sadzbou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Leopold Barszcz</author>
  </authors>
  <commentLis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číslo nesmie byť väčšie ako 10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  <charset val="238"/>
          </rPr>
          <t>najviac 10-násobok medzi max. a min sadzbou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Leopold Barszcz</author>
  </authors>
  <commentLis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číslo nesmie byť väčšie ako 10</t>
        </r>
      </text>
    </comment>
  </commentList>
</comments>
</file>

<file path=xl/comments5.xml><?xml version="1.0" encoding="utf-8"?>
<comments xmlns="http://schemas.openxmlformats.org/spreadsheetml/2006/main">
  <authors>
    <author>Leopold Barszcz</author>
  </authors>
  <commentList>
    <comment ref="P4" authorId="0" shapeId="0">
      <text>
        <r>
          <rPr>
            <b/>
            <sz val="9"/>
            <color indexed="81"/>
            <rFont val="Segoe UI"/>
            <family val="2"/>
            <charset val="238"/>
          </rPr>
          <t>Aktuálna úprava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<sst xmlns="http://schemas.openxmlformats.org/spreadsheetml/2006/main" count="347" uniqueCount="193">
  <si>
    <t>Hodnota OP</t>
  </si>
  <si>
    <t>Ročná sadzba 
% zo základu dane</t>
  </si>
  <si>
    <t>Pôvodná</t>
  </si>
  <si>
    <t>Navrhovaná</t>
  </si>
  <si>
    <t>r.2019</t>
  </si>
  <si>
    <t>Daň (EUR)</t>
  </si>
  <si>
    <t>EUR/m2</t>
  </si>
  <si>
    <t>% nárast</t>
  </si>
  <si>
    <t>Rozdiel
(EUR)</t>
  </si>
  <si>
    <t>Hodnota TTP</t>
  </si>
  <si>
    <t>Stará Turá</t>
  </si>
  <si>
    <t>Kostolné</t>
  </si>
  <si>
    <t>Hrašné</t>
  </si>
  <si>
    <t>Vaďovce</t>
  </si>
  <si>
    <t>Lubina</t>
  </si>
  <si>
    <t>Bzince</t>
  </si>
  <si>
    <t>Výmera (m2)</t>
  </si>
  <si>
    <t>Okres</t>
  </si>
  <si>
    <t>Kód KÚ</t>
  </si>
  <si>
    <t>Názov katastrálneho územia/okresu</t>
  </si>
  <si>
    <t>Hodnota v eurách/m2</t>
  </si>
  <si>
    <t>OP</t>
  </si>
  <si>
    <t>TTP</t>
  </si>
  <si>
    <t>okres</t>
  </si>
  <si>
    <t>NOVÉ MESTO NAD VÁHOM</t>
  </si>
  <si>
    <t>Beckov</t>
  </si>
  <si>
    <t>Beckovská Vieska</t>
  </si>
  <si>
    <t>Bošáca</t>
  </si>
  <si>
    <t>Brunovce</t>
  </si>
  <si>
    <t>Čachtice</t>
  </si>
  <si>
    <t>Častkovce</t>
  </si>
  <si>
    <t>Dolné Bzince</t>
  </si>
  <si>
    <t>Dolné Srnie</t>
  </si>
  <si>
    <t>Haluzice</t>
  </si>
  <si>
    <t>Horná Streda</t>
  </si>
  <si>
    <t>Horné Bzince</t>
  </si>
  <si>
    <t>Hôrka nad Váhom</t>
  </si>
  <si>
    <t>Hrádok</t>
  </si>
  <si>
    <t>Hrachovište</t>
  </si>
  <si>
    <t>Hrubá Strana</t>
  </si>
  <si>
    <t>Hrušové</t>
  </si>
  <si>
    <t>Kalnica</t>
  </si>
  <si>
    <t>Kočovce</t>
  </si>
  <si>
    <t>Lúka</t>
  </si>
  <si>
    <t>Modrová</t>
  </si>
  <si>
    <t>Modrovka</t>
  </si>
  <si>
    <t>Moravské Lieskové</t>
  </si>
  <si>
    <t>Nová Bošáca</t>
  </si>
  <si>
    <t>Nová Lehota</t>
  </si>
  <si>
    <t>Nová Ves nad Váhom</t>
  </si>
  <si>
    <t>Nové Mesto nad Váhom</t>
  </si>
  <si>
    <t>Očkov</t>
  </si>
  <si>
    <t>Pobedim</t>
  </si>
  <si>
    <t>Podolie</t>
  </si>
  <si>
    <t>Potvorice</t>
  </si>
  <si>
    <t>Považany</t>
  </si>
  <si>
    <t>Rakoľuby</t>
  </si>
  <si>
    <t>Stará Lehota</t>
  </si>
  <si>
    <t>Trenčianske Bohuslavice</t>
  </si>
  <si>
    <t>Višňové</t>
  </si>
  <si>
    <t>Zemianske Podhradie</t>
  </si>
  <si>
    <t>Mesto</t>
  </si>
  <si>
    <t>Násobok</t>
  </si>
  <si>
    <t>ORNÁ PODA</t>
  </si>
  <si>
    <t>Záhrady mesto</t>
  </si>
  <si>
    <t>Záhrady miest.č.</t>
  </si>
  <si>
    <t>Zast. plochy a nádv. mesto</t>
  </si>
  <si>
    <t>Staveb. pozemky mesto</t>
  </si>
  <si>
    <t>Zast. plochy a nádv. m.č.</t>
  </si>
  <si>
    <t>Staveb. pozemky m.č.</t>
  </si>
  <si>
    <t>POZEMKY</t>
  </si>
  <si>
    <t>Záhrady</t>
  </si>
  <si>
    <t>Zastavané plochy a nádv.</t>
  </si>
  <si>
    <t>Stavebné pozemky</t>
  </si>
  <si>
    <t>Pomocný</t>
  </si>
  <si>
    <t>max</t>
  </si>
  <si>
    <t>min</t>
  </si>
  <si>
    <t>STAVBY</t>
  </si>
  <si>
    <t>Stavby na býv. – j. č.</t>
  </si>
  <si>
    <t>Stavby na býv. – m. č.</t>
  </si>
  <si>
    <t>Stavby na pôd. produk.</t>
  </si>
  <si>
    <t xml:space="preserve">Chaty </t>
  </si>
  <si>
    <t>Stavby garáže – j. č.</t>
  </si>
  <si>
    <t>Stavby garáže – m. č.</t>
  </si>
  <si>
    <t>Priemyselné stavby</t>
  </si>
  <si>
    <t>Podnikateľké stavby</t>
  </si>
  <si>
    <t>Ostatné stavby – j. č.</t>
  </si>
  <si>
    <t>Ostatné stavby – m. č.</t>
  </si>
  <si>
    <t>Byty – j. č.</t>
  </si>
  <si>
    <t>Byty – m. č.</t>
  </si>
  <si>
    <t>Označenie nehnuteľností</t>
  </si>
  <si>
    <t>Daň  r. 2019</t>
  </si>
  <si>
    <t>Nárast</t>
  </si>
  <si>
    <t>Orná pôda</t>
  </si>
  <si>
    <t>14 616 555</t>
  </si>
  <si>
    <t>Trvalý trávny porast</t>
  </si>
  <si>
    <t xml:space="preserve">  5 794 328</t>
  </si>
  <si>
    <t>Záhrady – j. č.</t>
  </si>
  <si>
    <t xml:space="preserve">     236 412</t>
  </si>
  <si>
    <t>Záhrady – m. č.</t>
  </si>
  <si>
    <t xml:space="preserve">   1 387 540</t>
  </si>
  <si>
    <t>Lesné pozemky</t>
  </si>
  <si>
    <t xml:space="preserve">   1 102 585</t>
  </si>
  <si>
    <t>Rybníky</t>
  </si>
  <si>
    <t xml:space="preserve">Zast. pl.  a nádv.  – j.č.   </t>
  </si>
  <si>
    <t xml:space="preserve">      587 070</t>
  </si>
  <si>
    <t xml:space="preserve">Zast. pl.  a nádv.  – m.č.   </t>
  </si>
  <si>
    <t>Ostatné pl. – j. č.</t>
  </si>
  <si>
    <t xml:space="preserve">      100 415</t>
  </si>
  <si>
    <t>Ostatné pl. – m. č.</t>
  </si>
  <si>
    <t>Stav. pozemky – j. č.</t>
  </si>
  <si>
    <t>Stav. pozemky – m. č.</t>
  </si>
  <si>
    <t xml:space="preserve">          49 229</t>
  </si>
  <si>
    <t xml:space="preserve">          16 348</t>
  </si>
  <si>
    <t xml:space="preserve">           17 652</t>
  </si>
  <si>
    <t xml:space="preserve">         175 752</t>
  </si>
  <si>
    <t>SPOLU</t>
  </si>
  <si>
    <t xml:space="preserve">    25 166 327</t>
  </si>
  <si>
    <r>
      <t>Výmera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</si>
  <si>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Ambícia</t>
  </si>
  <si>
    <t>Návrh nový</t>
  </si>
  <si>
    <r>
      <t>EUR/m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</si>
  <si>
    <r>
      <t>EUR/m</t>
    </r>
    <r>
      <rPr>
        <b/>
        <vertAlign val="superscript"/>
        <sz val="12"/>
        <color theme="9" tint="-0.249977111117893"/>
        <rFont val="Calibri"/>
        <family val="2"/>
        <charset val="238"/>
        <scheme val="minor"/>
      </rPr>
      <t>2</t>
    </r>
  </si>
  <si>
    <t>Sadzba % 1</t>
  </si>
  <si>
    <t>Sadzba % 2</t>
  </si>
  <si>
    <t>r.2020</t>
  </si>
  <si>
    <t>Podnikateľské stavby</t>
  </si>
  <si>
    <t>Ambícia 
vs 2019</t>
  </si>
  <si>
    <t>Nárast 
vs 2019</t>
  </si>
  <si>
    <r>
      <t>Výmera m</t>
    </r>
    <r>
      <rPr>
        <b/>
        <vertAlign val="superscript"/>
        <sz val="12"/>
        <color theme="2" tint="-0.249977111117893"/>
        <rFont val="Calibri"/>
        <family val="2"/>
        <charset val="238"/>
        <scheme val="minor"/>
      </rPr>
      <t>2</t>
    </r>
  </si>
  <si>
    <t>Ambícia r. 2020</t>
  </si>
  <si>
    <t>Úprava 
r. 2020</t>
  </si>
  <si>
    <t>Pokles  
vs ambícia</t>
  </si>
  <si>
    <t>TTP - zníženie</t>
  </si>
  <si>
    <t>Zastavané plochy</t>
  </si>
  <si>
    <t>Ostatné plochy</t>
  </si>
  <si>
    <t>Stavby na bývanie</t>
  </si>
  <si>
    <t>Stavby na pôd. produkciu + podlažie</t>
  </si>
  <si>
    <t>Stavby na pôd. produkciu jednopodl.</t>
  </si>
  <si>
    <t>Ostatné stavby</t>
  </si>
  <si>
    <t>Byty</t>
  </si>
  <si>
    <t>Druh nehnuteľnosti</t>
  </si>
  <si>
    <r>
      <t>Výmera v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</si>
  <si>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rok 2019</t>
  </si>
  <si>
    <t>TOTAL</t>
  </si>
  <si>
    <t>Nárast (%)</t>
  </si>
  <si>
    <t>RD vs ostatní</t>
  </si>
  <si>
    <t>REALITA 20</t>
  </si>
  <si>
    <t>AMBÍCIA 20</t>
  </si>
  <si>
    <t>Diff 19/20</t>
  </si>
  <si>
    <t>Diff R/A</t>
  </si>
  <si>
    <r>
      <t>ZADAJTE VÝMERU V m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</si>
  <si>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t>TRVALÝ TRAVNATÝ PORAST</t>
  </si>
  <si>
    <t>Daň v EUR</t>
  </si>
  <si>
    <t>Druh pozemku</t>
  </si>
  <si>
    <t>Záhrady - mesto</t>
  </si>
  <si>
    <t>Záhrady - miestna časť</t>
  </si>
  <si>
    <t>Stavebné pozemky - mesto</t>
  </si>
  <si>
    <t>Stavebné pozemky - miestna časť</t>
  </si>
  <si>
    <r>
      <t>Zadajte výmeru 
v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</si>
  <si>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ÚDAJE ZADÁVAJTE DO MODRÉHO POĽA</t>
  </si>
  <si>
    <t>Druh stavby</t>
  </si>
  <si>
    <t>Stavby na bývanie - mesto</t>
  </si>
  <si>
    <t>Stavby na bývanie - miestna časť</t>
  </si>
  <si>
    <t>Stavby na pôdohospodársku produkciu</t>
  </si>
  <si>
    <t>Stavby garáže – mesto</t>
  </si>
  <si>
    <t>Stavby garáže – miestna časť</t>
  </si>
  <si>
    <t>Ostatné stavby – mesto</t>
  </si>
  <si>
    <t>Ostatné stavby – miestna časť</t>
  </si>
  <si>
    <t>Byty – mesto</t>
  </si>
  <si>
    <t>Byty – miestna časť</t>
  </si>
  <si>
    <r>
      <t>Výmera 
(m</t>
    </r>
    <r>
      <rPr>
        <b/>
        <vertAlign val="superscript"/>
        <sz val="16"/>
        <color theme="1"/>
        <rFont val="Calibri"/>
        <family val="2"/>
        <charset val="238"/>
        <scheme val="minor"/>
      </rPr>
      <t>2</t>
    </r>
    <r>
      <rPr>
        <b/>
        <sz val="16"/>
        <color theme="1"/>
        <rFont val="Calibri"/>
        <family val="2"/>
        <charset val="238"/>
        <scheme val="minor"/>
      </rPr>
      <t>)</t>
    </r>
  </si>
  <si>
    <t>BYTY</t>
  </si>
  <si>
    <t>Daň 
v EUR</t>
  </si>
  <si>
    <t>Hodnota pôdy
EUR/m2</t>
  </si>
  <si>
    <t>príplatok za poschodie</t>
  </si>
  <si>
    <t>áno</t>
  </si>
  <si>
    <t>nie</t>
  </si>
  <si>
    <t>Príplatok 
za poschodia</t>
  </si>
  <si>
    <t>Počet podzemných 
podlaží (pivnica)</t>
  </si>
  <si>
    <t>Počet 
podzemných podlaží 
(pivnica, suterén)</t>
  </si>
  <si>
    <t>Počet 
nadzemných podlaží 
(okrem prízemia)</t>
  </si>
  <si>
    <t>(pre zadávanie počtu podzemných a nadzemných podlaží kliknite do príslušného poľa 
a použite predvolené údaje pomocou šipok)</t>
  </si>
  <si>
    <t>Zast. plochy a nádvoria, ostatné plochy - mesto</t>
  </si>
  <si>
    <t>Zast. plochy a nádvoria, ostaté plochy - miestna časť</t>
  </si>
  <si>
    <t>Lesné pozemky, rybníky</t>
  </si>
  <si>
    <t>NEBYTOVÉ PRIESTORY</t>
  </si>
  <si>
    <t>Ktoré sa využívajú na podnikanie a inú zárobkovú činnosť</t>
  </si>
  <si>
    <t>Slúžiace ako garáž</t>
  </si>
  <si>
    <t>Ktoré neslúžia na podnikanie a inú zárobkovú činnosť</t>
  </si>
  <si>
    <t>r.2024</t>
  </si>
  <si>
    <t>r.2025</t>
  </si>
  <si>
    <t>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</si>
</sst>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5" formatCode="0.0000"/>
    <numFmt numFmtId="166" formatCode="_-* #,##0.0000\ [$€-1]_-;\-* #,##0.0000\ [$€-1]_-;_-* &quot;-&quot;??\ [$€-1]_-;_-@_-"/>
    <numFmt numFmtId="167" formatCode="#,##0.0000_ ;\-#,##0.0000\ "/>
    <numFmt numFmtId="168" formatCode="_-* #,##0.00\ [$€-1]_-;\-* #,##0.00\ [$€-1]_-;_-* &quot;-&quot;??\ [$€-1]_-;_-@_-"/>
    <numFmt numFmtId="169" formatCode="_-* #,##0\ [$€-1]_-;\-* #,##0\ [$€-1]_-;_-* &quot;-&quot;??\ [$€-1]_-;_-@_-"/>
    <numFmt numFmtId="170" formatCode="_-* #,##0\ [$€-41B]_-;\-* #,##0\ [$€-41B]_-;_-* &quot;-&quot;??\ [$€-41B]_-;_-@_-"/>
    <numFmt numFmtId="171" formatCode="#,##0.000_ ;\-#,##0.00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vertAlign val="superscript"/>
      <sz val="12"/>
      <color theme="9" tint="-0.249977111117893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12"/>
      <color theme="2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vertAlign val="superscript"/>
      <sz val="12"/>
      <color theme="2" tint="-0.249977111117893"/>
      <name val="Calibri"/>
      <family val="2"/>
      <charset val="238"/>
      <scheme val="minor"/>
    </font>
    <font>
      <b/>
      <sz val="14"/>
      <color theme="2" tint="-0.249977111117893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sz val="16"/>
      <color theme="0" tint="-0.34998626667073579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3" fontId="0" fillId="0" borderId="6" xfId="0" applyNumberForma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9" fontId="11" fillId="0" borderId="6" xfId="1" applyFont="1" applyBorder="1"/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0" xfId="0" applyFont="1"/>
    <xf numFmtId="0" fontId="10" fillId="0" borderId="0" xfId="0" applyFont="1"/>
    <xf numFmtId="0" fontId="18" fillId="0" borderId="0" xfId="0" applyFont="1"/>
    <xf numFmtId="3" fontId="19" fillId="0" borderId="6" xfId="0" applyNumberFormat="1" applyFont="1" applyBorder="1" applyAlignment="1">
      <alignment horizontal="right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justify" vertical="center" wrapText="1"/>
    </xf>
    <xf numFmtId="0" fontId="20" fillId="0" borderId="6" xfId="0" applyFont="1" applyBorder="1" applyAlignment="1">
      <alignment vertical="center" wrapText="1"/>
    </xf>
    <xf numFmtId="3" fontId="20" fillId="0" borderId="6" xfId="0" applyNumberFormat="1" applyFont="1" applyBorder="1" applyAlignment="1">
      <alignment horizontal="right" vertical="center" wrapText="1"/>
    </xf>
    <xf numFmtId="3" fontId="21" fillId="0" borderId="6" xfId="0" applyNumberFormat="1" applyFont="1" applyBorder="1" applyAlignment="1">
      <alignment horizontal="right" vertical="center" wrapText="1"/>
    </xf>
    <xf numFmtId="0" fontId="20" fillId="0" borderId="0" xfId="0" applyFont="1"/>
    <xf numFmtId="3" fontId="0" fillId="0" borderId="0" xfId="0" applyNumberFormat="1"/>
    <xf numFmtId="168" fontId="20" fillId="0" borderId="0" xfId="0" applyNumberFormat="1" applyFont="1" applyAlignment="1">
      <alignment horizontal="center" vertical="center"/>
    </xf>
    <xf numFmtId="10" fontId="10" fillId="2" borderId="6" xfId="1" applyNumberFormat="1" applyFont="1" applyFill="1" applyBorder="1"/>
    <xf numFmtId="10" fontId="18" fillId="2" borderId="6" xfId="1" applyNumberFormat="1" applyFont="1" applyFill="1" applyBorder="1"/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2" fontId="0" fillId="0" borderId="14" xfId="0" applyNumberFormat="1" applyBorder="1"/>
    <xf numFmtId="0" fontId="0" fillId="0" borderId="15" xfId="0" applyBorder="1"/>
    <xf numFmtId="164" fontId="0" fillId="0" borderId="14" xfId="0" applyNumberFormat="1" applyBorder="1"/>
    <xf numFmtId="0" fontId="0" fillId="4" borderId="15" xfId="0" applyFill="1" applyBorder="1"/>
    <xf numFmtId="164" fontId="0" fillId="0" borderId="15" xfId="0" applyNumberFormat="1" applyBorder="1"/>
    <xf numFmtId="164" fontId="0" fillId="4" borderId="15" xfId="0" applyNumberFormat="1" applyFill="1" applyBorder="1"/>
    <xf numFmtId="164" fontId="0" fillId="0" borderId="16" xfId="0" applyNumberFormat="1" applyBorder="1"/>
    <xf numFmtId="9" fontId="11" fillId="0" borderId="17" xfId="1" applyFont="1" applyBorder="1"/>
    <xf numFmtId="164" fontId="0" fillId="4" borderId="18" xfId="0" applyNumberFormat="1" applyFill="1" applyBorder="1"/>
    <xf numFmtId="0" fontId="12" fillId="0" borderId="8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5" fontId="0" fillId="0" borderId="15" xfId="0" applyNumberFormat="1" applyBorder="1"/>
    <xf numFmtId="0" fontId="0" fillId="0" borderId="20" xfId="0" applyBorder="1"/>
    <xf numFmtId="0" fontId="8" fillId="0" borderId="21" xfId="0" applyFont="1" applyBorder="1" applyAlignment="1">
      <alignment horizontal="center" vertical="center" wrapText="1"/>
    </xf>
    <xf numFmtId="2" fontId="0" fillId="0" borderId="21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17" fillId="0" borderId="7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24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/>
    <xf numFmtId="3" fontId="25" fillId="0" borderId="6" xfId="0" applyNumberFormat="1" applyFont="1" applyBorder="1"/>
    <xf numFmtId="3" fontId="27" fillId="0" borderId="0" xfId="0" applyNumberFormat="1" applyFont="1"/>
    <xf numFmtId="169" fontId="20" fillId="0" borderId="6" xfId="0" applyNumberFormat="1" applyFont="1" applyBorder="1" applyAlignment="1">
      <alignment horizontal="center" vertical="center"/>
    </xf>
    <xf numFmtId="170" fontId="22" fillId="0" borderId="6" xfId="0" applyNumberFormat="1" applyFont="1" applyBorder="1" applyAlignment="1">
      <alignment horizontal="right" vertical="center" wrapText="1"/>
    </xf>
    <xf numFmtId="169" fontId="0" fillId="0" borderId="0" xfId="0" applyNumberFormat="1"/>
    <xf numFmtId="170" fontId="21" fillId="0" borderId="6" xfId="0" applyNumberFormat="1" applyFont="1" applyBorder="1" applyAlignment="1">
      <alignment horizontal="right" vertical="center" wrapText="1"/>
    </xf>
    <xf numFmtId="170" fontId="27" fillId="0" borderId="0" xfId="0" applyNumberFormat="1" applyFont="1"/>
    <xf numFmtId="170" fontId="26" fillId="0" borderId="6" xfId="0" applyNumberFormat="1" applyFont="1" applyBorder="1" applyAlignment="1">
      <alignment horizontal="right" vertical="center" wrapText="1"/>
    </xf>
    <xf numFmtId="170" fontId="18" fillId="0" borderId="6" xfId="0" applyNumberFormat="1" applyFont="1" applyBorder="1"/>
    <xf numFmtId="0" fontId="2" fillId="0" borderId="0" xfId="0" applyFont="1"/>
    <xf numFmtId="0" fontId="2" fillId="0" borderId="1" xfId="0" applyFont="1" applyBorder="1"/>
    <xf numFmtId="4" fontId="0" fillId="0" borderId="1" xfId="0" applyNumberFormat="1" applyBorder="1"/>
    <xf numFmtId="3" fontId="0" fillId="0" borderId="1" xfId="0" applyNumberFormat="1" applyBorder="1"/>
    <xf numFmtId="3" fontId="0" fillId="7" borderId="1" xfId="0" applyNumberFormat="1" applyFill="1" applyBorder="1"/>
    <xf numFmtId="0" fontId="0" fillId="0" borderId="4" xfId="0" applyBorder="1"/>
    <xf numFmtId="4" fontId="0" fillId="0" borderId="4" xfId="0" applyNumberFormat="1" applyBorder="1"/>
    <xf numFmtId="3" fontId="0" fillId="0" borderId="4" xfId="0" applyNumberFormat="1" applyBorder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3" fontId="2" fillId="0" borderId="1" xfId="0" applyNumberFormat="1" applyFont="1" applyBorder="1"/>
    <xf numFmtId="9" fontId="0" fillId="0" borderId="0" xfId="1" applyFont="1"/>
    <xf numFmtId="0" fontId="28" fillId="0" borderId="1" xfId="0" applyFont="1" applyBorder="1"/>
    <xf numFmtId="0" fontId="28" fillId="0" borderId="0" xfId="0" applyFont="1"/>
    <xf numFmtId="9" fontId="28" fillId="0" borderId="1" xfId="1" applyFont="1" applyBorder="1"/>
    <xf numFmtId="3" fontId="2" fillId="0" borderId="4" xfId="0" applyNumberFormat="1" applyFont="1" applyBorder="1"/>
    <xf numFmtId="9" fontId="0" fillId="0" borderId="4" xfId="1" applyFont="1" applyBorder="1"/>
    <xf numFmtId="3" fontId="0" fillId="7" borderId="4" xfId="0" applyNumberFormat="1" applyFill="1" applyBorder="1"/>
    <xf numFmtId="9" fontId="0" fillId="7" borderId="4" xfId="1" applyFont="1" applyFill="1" applyBorder="1"/>
    <xf numFmtId="9" fontId="28" fillId="0" borderId="0" xfId="1" applyFont="1" applyBorder="1"/>
    <xf numFmtId="9" fontId="2" fillId="0" borderId="5" xfId="1" applyFont="1" applyBorder="1"/>
    <xf numFmtId="9" fontId="28" fillId="0" borderId="24" xfId="1" applyFont="1" applyBorder="1"/>
    <xf numFmtId="2" fontId="29" fillId="0" borderId="14" xfId="0" applyNumberFormat="1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6" fontId="0" fillId="0" borderId="0" xfId="0" applyNumberForma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167" fontId="0" fillId="0" borderId="1" xfId="0" applyNumberFormat="1" applyBorder="1" applyProtection="1">
      <protection hidden="1"/>
    </xf>
    <xf numFmtId="9" fontId="6" fillId="0" borderId="1" xfId="1" applyFont="1" applyBorder="1" applyProtection="1">
      <protection hidden="1"/>
    </xf>
    <xf numFmtId="3" fontId="0" fillId="0" borderId="1" xfId="0" applyNumberFormat="1" applyBorder="1" applyProtection="1">
      <protection hidden="1"/>
    </xf>
    <xf numFmtId="3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2" fontId="5" fillId="0" borderId="5" xfId="0" applyNumberFormat="1" applyFont="1" applyBorder="1" applyAlignment="1" applyProtection="1">
      <alignment vertical="center"/>
      <protection hidden="1"/>
    </xf>
    <xf numFmtId="2" fontId="5" fillId="0" borderId="0" xfId="0" applyNumberFormat="1" applyFont="1" applyAlignment="1" applyProtection="1">
      <alignment vertical="center"/>
      <protection hidden="1"/>
    </xf>
    <xf numFmtId="2" fontId="0" fillId="2" borderId="0" xfId="0" applyNumberFormat="1" applyFill="1" applyProtection="1">
      <protection hidden="1"/>
    </xf>
    <xf numFmtId="165" fontId="0" fillId="0" borderId="0" xfId="0" applyNumberFormat="1" applyProtection="1">
      <protection hidden="1"/>
    </xf>
    <xf numFmtId="9" fontId="0" fillId="7" borderId="10" xfId="1" applyFont="1" applyFill="1" applyBorder="1" applyProtection="1">
      <protection locked="0" hidden="1"/>
    </xf>
    <xf numFmtId="9" fontId="0" fillId="0" borderId="0" xfId="1" applyFont="1" applyProtection="1">
      <protection hidden="1"/>
    </xf>
    <xf numFmtId="9" fontId="0" fillId="7" borderId="0" xfId="1" applyFont="1" applyFill="1" applyProtection="1">
      <protection locked="0"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3" fontId="0" fillId="0" borderId="1" xfId="0" applyNumberFormat="1" applyBorder="1" applyAlignment="1" applyProtection="1">
      <alignment horizontal="right" vertical="center" wrapText="1"/>
      <protection hidden="1"/>
    </xf>
    <xf numFmtId="2" fontId="0" fillId="0" borderId="1" xfId="0" applyNumberFormat="1" applyBorder="1" applyProtection="1">
      <protection hidden="1"/>
    </xf>
    <xf numFmtId="2" fontId="0" fillId="0" borderId="0" xfId="0" applyNumberFormat="1" applyProtection="1">
      <protection hidden="1"/>
    </xf>
    <xf numFmtId="9" fontId="6" fillId="0" borderId="0" xfId="1" applyFont="1" applyBorder="1" applyProtection="1"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3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3" fontId="31" fillId="9" borderId="1" xfId="0" applyNumberFormat="1" applyFont="1" applyFill="1" applyBorder="1" applyProtection="1">
      <protection locked="0" hidden="1"/>
    </xf>
    <xf numFmtId="4" fontId="2" fillId="3" borderId="4" xfId="0" applyNumberFormat="1" applyFont="1" applyFill="1" applyBorder="1" applyProtection="1">
      <protection hidden="1"/>
    </xf>
    <xf numFmtId="4" fontId="2" fillId="8" borderId="26" xfId="0" applyNumberFormat="1" applyFont="1" applyFill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2" borderId="1" xfId="0" applyNumberFormat="1" applyFill="1" applyBorder="1" applyProtection="1">
      <protection locked="0" hidden="1"/>
    </xf>
    <xf numFmtId="0" fontId="2" fillId="0" borderId="1" xfId="0" applyFont="1" applyBorder="1" applyProtection="1"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4" fontId="2" fillId="3" borderId="1" xfId="0" applyNumberFormat="1" applyFont="1" applyFill="1" applyBorder="1" applyProtection="1">
      <protection hidden="1"/>
    </xf>
    <xf numFmtId="171" fontId="0" fillId="0" borderId="1" xfId="0" applyNumberFormat="1" applyBorder="1" applyProtection="1">
      <protection hidden="1"/>
    </xf>
    <xf numFmtId="0" fontId="35" fillId="0" borderId="1" xfId="0" applyFont="1" applyBorder="1" applyAlignment="1" applyProtection="1">
      <alignment vertical="center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vertical="center"/>
      <protection hidden="1"/>
    </xf>
    <xf numFmtId="2" fontId="35" fillId="0" borderId="1" xfId="0" applyNumberFormat="1" applyFont="1" applyBorder="1" applyAlignment="1" applyProtection="1">
      <alignment horizontal="center" vertical="center" wrapText="1"/>
      <protection hidden="1"/>
    </xf>
    <xf numFmtId="167" fontId="38" fillId="0" borderId="0" xfId="0" applyNumberFormat="1" applyFont="1" applyProtection="1">
      <protection hidden="1"/>
    </xf>
    <xf numFmtId="9" fontId="41" fillId="0" borderId="0" xfId="1" applyFont="1" applyBorder="1" applyProtection="1">
      <protection hidden="1"/>
    </xf>
    <xf numFmtId="3" fontId="38" fillId="0" borderId="0" xfId="0" applyNumberFormat="1" applyFont="1" applyProtection="1">
      <protection hidden="1"/>
    </xf>
    <xf numFmtId="0" fontId="38" fillId="0" borderId="0" xfId="0" applyFont="1" applyProtection="1">
      <protection hidden="1"/>
    </xf>
    <xf numFmtId="2" fontId="35" fillId="0" borderId="0" xfId="0" applyNumberFormat="1" applyFont="1" applyAlignment="1" applyProtection="1">
      <alignment vertical="center"/>
      <protection hidden="1"/>
    </xf>
    <xf numFmtId="3" fontId="38" fillId="0" borderId="1" xfId="0" applyNumberFormat="1" applyFont="1" applyBorder="1" applyProtection="1">
      <protection hidden="1"/>
    </xf>
    <xf numFmtId="3" fontId="42" fillId="9" borderId="1" xfId="0" applyNumberFormat="1" applyFont="1" applyFill="1" applyBorder="1" applyProtection="1">
      <protection locked="0" hidden="1"/>
    </xf>
    <xf numFmtId="4" fontId="35" fillId="3" borderId="1" xfId="0" applyNumberFormat="1" applyFont="1" applyFill="1" applyBorder="1" applyProtection="1">
      <protection hidden="1"/>
    </xf>
    <xf numFmtId="4" fontId="35" fillId="8" borderId="26" xfId="0" applyNumberFormat="1" applyFont="1" applyFill="1" applyBorder="1" applyProtection="1">
      <protection hidden="1"/>
    </xf>
    <xf numFmtId="2" fontId="33" fillId="0" borderId="0" xfId="0" applyNumberFormat="1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3" fontId="31" fillId="9" borderId="1" xfId="0" applyNumberFormat="1" applyFont="1" applyFill="1" applyBorder="1" applyAlignment="1" applyProtection="1">
      <alignment horizontal="center"/>
      <protection locked="0" hidden="1"/>
    </xf>
    <xf numFmtId="0" fontId="31" fillId="9" borderId="1" xfId="0" applyFont="1" applyFill="1" applyBorder="1" applyAlignment="1" applyProtection="1">
      <alignment horizontal="center"/>
      <protection locked="0" hidden="1"/>
    </xf>
    <xf numFmtId="0" fontId="43" fillId="0" borderId="1" xfId="0" applyFont="1" applyBorder="1" applyProtection="1">
      <protection hidden="1"/>
    </xf>
    <xf numFmtId="0" fontId="44" fillId="0" borderId="2" xfId="0" applyFont="1" applyBorder="1" applyAlignment="1" applyProtection="1">
      <alignment horizontal="center" vertical="center"/>
      <protection hidden="1"/>
    </xf>
    <xf numFmtId="0" fontId="0" fillId="2" borderId="1" xfId="0" applyFill="1" applyBorder="1" applyProtection="1">
      <protection locked="0" hidden="1"/>
    </xf>
    <xf numFmtId="0" fontId="0" fillId="2" borderId="0" xfId="0" applyFill="1" applyProtection="1">
      <protection hidden="1"/>
    </xf>
    <xf numFmtId="0" fontId="0" fillId="2" borderId="6" xfId="0" applyFill="1" applyBorder="1" applyProtection="1">
      <protection hidden="1"/>
    </xf>
    <xf numFmtId="10" fontId="0" fillId="2" borderId="6" xfId="0" applyNumberFormat="1" applyFill="1" applyBorder="1" applyProtection="1">
      <protection hidden="1"/>
    </xf>
    <xf numFmtId="4" fontId="36" fillId="3" borderId="2" xfId="0" applyNumberFormat="1" applyFont="1" applyFill="1" applyBorder="1" applyAlignment="1" applyProtection="1">
      <alignment horizontal="center" vertical="center"/>
      <protection hidden="1"/>
    </xf>
    <xf numFmtId="4" fontId="36" fillId="3" borderId="4" xfId="0" applyNumberFormat="1" applyFont="1" applyFill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6" fontId="34" fillId="2" borderId="25" xfId="0" applyNumberFormat="1" applyFont="1" applyFill="1" applyBorder="1" applyAlignment="1" applyProtection="1">
      <alignment horizontal="center"/>
      <protection hidden="1"/>
    </xf>
    <xf numFmtId="3" fontId="39" fillId="9" borderId="2" xfId="0" applyNumberFormat="1" applyFont="1" applyFill="1" applyBorder="1" applyAlignment="1" applyProtection="1">
      <alignment horizontal="center" vertical="center"/>
      <protection locked="0" hidden="1"/>
    </xf>
    <xf numFmtId="3" fontId="39" fillId="9" borderId="4" xfId="0" applyNumberFormat="1" applyFont="1" applyFill="1" applyBorder="1" applyAlignment="1" applyProtection="1">
      <alignment horizontal="center" vertical="center"/>
      <protection locked="0" hidden="1"/>
    </xf>
    <xf numFmtId="167" fontId="37" fillId="0" borderId="2" xfId="0" applyNumberFormat="1" applyFont="1" applyBorder="1" applyAlignment="1" applyProtection="1">
      <alignment horizontal="center" vertical="center"/>
      <protection hidden="1"/>
    </xf>
    <xf numFmtId="167" fontId="37" fillId="0" borderId="4" xfId="0" applyNumberFormat="1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3" fontId="39" fillId="9" borderId="2" xfId="0" applyNumberFormat="1" applyFont="1" applyFill="1" applyBorder="1" applyAlignment="1" applyProtection="1">
      <alignment horizontal="center"/>
      <protection locked="0" hidden="1"/>
    </xf>
    <xf numFmtId="3" fontId="39" fillId="9" borderId="4" xfId="0" applyNumberFormat="1" applyFont="1" applyFill="1" applyBorder="1" applyAlignment="1" applyProtection="1">
      <alignment horizontal="center"/>
      <protection locked="0" hidden="1"/>
    </xf>
    <xf numFmtId="2" fontId="30" fillId="0" borderId="2" xfId="0" applyNumberFormat="1" applyFont="1" applyBorder="1" applyAlignment="1" applyProtection="1">
      <alignment horizontal="center" vertical="center"/>
      <protection hidden="1"/>
    </xf>
    <xf numFmtId="2" fontId="30" fillId="0" borderId="3" xfId="0" applyNumberFormat="1" applyFont="1" applyBorder="1" applyAlignment="1" applyProtection="1">
      <alignment horizontal="center" vertical="center"/>
      <protection hidden="1"/>
    </xf>
    <xf numFmtId="2" fontId="30" fillId="0" borderId="4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wrapText="1"/>
      <protection hidden="1"/>
    </xf>
    <xf numFmtId="2" fontId="20" fillId="5" borderId="9" xfId="0" applyNumberFormat="1" applyFont="1" applyFill="1" applyBorder="1" applyAlignment="1">
      <alignment horizontal="center"/>
    </xf>
    <xf numFmtId="2" fontId="20" fillId="5" borderId="10" xfId="0" applyNumberFormat="1" applyFont="1" applyFill="1" applyBorder="1" applyAlignment="1">
      <alignment horizontal="center"/>
    </xf>
    <xf numFmtId="2" fontId="20" fillId="5" borderId="19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Normálna" xfId="0" builtinId="0"/>
    <cellStyle name="Percentá" xfId="1" builtinId="5"/>
  </cellStyles>
  <dxfs count="23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2" defaultPivotStyle="PivotStyleLight16"/>
  <colors>
    <mruColors>
      <color rgb="FF99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 graf'!$F$4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3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0A-4ADE-B3B4-DCE04625E935}"/>
              </c:ext>
            </c:extLst>
          </c:dPt>
          <c:cat>
            <c:strRef>
              <c:f>'OP graf'!$E$5:$E$44</c:f>
              <c:strCache>
                <c:ptCount val="40"/>
                <c:pt idx="0">
                  <c:v>Brunovce</c:v>
                </c:pt>
                <c:pt idx="1">
                  <c:v>Horná Streda</c:v>
                </c:pt>
                <c:pt idx="2">
                  <c:v>Potvorice</c:v>
                </c:pt>
                <c:pt idx="3">
                  <c:v>Považany</c:v>
                </c:pt>
                <c:pt idx="4">
                  <c:v>Pobedim</c:v>
                </c:pt>
                <c:pt idx="5">
                  <c:v>Beckovská Vieska</c:v>
                </c:pt>
                <c:pt idx="6">
                  <c:v>Kočovce</c:v>
                </c:pt>
                <c:pt idx="7">
                  <c:v>Nové Mesto nad Váhom</c:v>
                </c:pt>
                <c:pt idx="8">
                  <c:v>Častkovce</c:v>
                </c:pt>
                <c:pt idx="9">
                  <c:v>Čachtice</c:v>
                </c:pt>
                <c:pt idx="10">
                  <c:v>Nová Ves nad Váhom</c:v>
                </c:pt>
                <c:pt idx="11">
                  <c:v>Hôrka nad Váhom</c:v>
                </c:pt>
                <c:pt idx="12">
                  <c:v>Rakoľuby</c:v>
                </c:pt>
                <c:pt idx="13">
                  <c:v>Očkov</c:v>
                </c:pt>
                <c:pt idx="14">
                  <c:v>Modrová</c:v>
                </c:pt>
                <c:pt idx="15">
                  <c:v>Podolie</c:v>
                </c:pt>
                <c:pt idx="16">
                  <c:v>Modrovka</c:v>
                </c:pt>
                <c:pt idx="17">
                  <c:v>Stará Lehota</c:v>
                </c:pt>
                <c:pt idx="18">
                  <c:v>NOVÉ MESTO NAD VÁHOM</c:v>
                </c:pt>
                <c:pt idx="19">
                  <c:v>Beckov</c:v>
                </c:pt>
                <c:pt idx="20">
                  <c:v>Hrádok</c:v>
                </c:pt>
                <c:pt idx="21">
                  <c:v>Dolné Srnie</c:v>
                </c:pt>
                <c:pt idx="22">
                  <c:v>Lúka</c:v>
                </c:pt>
                <c:pt idx="23">
                  <c:v>Haluzice</c:v>
                </c:pt>
                <c:pt idx="24">
                  <c:v>Trenčianske Bohuslavice</c:v>
                </c:pt>
                <c:pt idx="25">
                  <c:v>Dolné Bzince</c:v>
                </c:pt>
                <c:pt idx="26">
                  <c:v>Horné Bzince</c:v>
                </c:pt>
                <c:pt idx="27">
                  <c:v>Moravské Lieskové</c:v>
                </c:pt>
                <c:pt idx="28">
                  <c:v>Bošáca</c:v>
                </c:pt>
                <c:pt idx="29">
                  <c:v>Hrubá Strana</c:v>
                </c:pt>
                <c:pt idx="30">
                  <c:v>Kalnica</c:v>
                </c:pt>
                <c:pt idx="31">
                  <c:v>Nová Bošáca</c:v>
                </c:pt>
                <c:pt idx="32">
                  <c:v>Lubina</c:v>
                </c:pt>
                <c:pt idx="33">
                  <c:v>Stará Turá</c:v>
                </c:pt>
                <c:pt idx="34">
                  <c:v>Vaďovce</c:v>
                </c:pt>
                <c:pt idx="35">
                  <c:v>Zemianske Podhradie</c:v>
                </c:pt>
                <c:pt idx="36">
                  <c:v>Višňové</c:v>
                </c:pt>
                <c:pt idx="37">
                  <c:v>Hrachovište</c:v>
                </c:pt>
                <c:pt idx="38">
                  <c:v>Hrušové</c:v>
                </c:pt>
                <c:pt idx="39">
                  <c:v>Nová Lehota</c:v>
                </c:pt>
              </c:strCache>
            </c:strRef>
          </c:cat>
          <c:val>
            <c:numRef>
              <c:f>'OP graf'!$F$5:$F$44</c:f>
              <c:numCache>
                <c:formatCode>0.0000</c:formatCode>
                <c:ptCount val="40"/>
                <c:pt idx="0">
                  <c:v>1.0388999999999999</c:v>
                </c:pt>
                <c:pt idx="1">
                  <c:v>0.99739999999999995</c:v>
                </c:pt>
                <c:pt idx="2">
                  <c:v>0.95030000000000003</c:v>
                </c:pt>
                <c:pt idx="3">
                  <c:v>0.94</c:v>
                </c:pt>
                <c:pt idx="4">
                  <c:v>0.91779999999999995</c:v>
                </c:pt>
                <c:pt idx="5">
                  <c:v>0.63790000000000002</c:v>
                </c:pt>
                <c:pt idx="6">
                  <c:v>0.59509999999999996</c:v>
                </c:pt>
                <c:pt idx="7">
                  <c:v>0.56030000000000002</c:v>
                </c:pt>
                <c:pt idx="8">
                  <c:v>0.55830000000000002</c:v>
                </c:pt>
                <c:pt idx="9">
                  <c:v>0.55300000000000005</c:v>
                </c:pt>
                <c:pt idx="10">
                  <c:v>0.54669999999999996</c:v>
                </c:pt>
                <c:pt idx="11">
                  <c:v>0.54169999999999996</c:v>
                </c:pt>
                <c:pt idx="12">
                  <c:v>0.54069999999999996</c:v>
                </c:pt>
                <c:pt idx="13">
                  <c:v>0.52410000000000001</c:v>
                </c:pt>
                <c:pt idx="14">
                  <c:v>0.49990000000000001</c:v>
                </c:pt>
                <c:pt idx="15">
                  <c:v>0.48759999999999998</c:v>
                </c:pt>
                <c:pt idx="16">
                  <c:v>0.4839</c:v>
                </c:pt>
                <c:pt idx="17">
                  <c:v>0.4829</c:v>
                </c:pt>
                <c:pt idx="18">
                  <c:v>0.4773</c:v>
                </c:pt>
                <c:pt idx="19">
                  <c:v>0.45639999999999997</c:v>
                </c:pt>
                <c:pt idx="20">
                  <c:v>0.45140000000000002</c:v>
                </c:pt>
                <c:pt idx="21">
                  <c:v>0.42880000000000001</c:v>
                </c:pt>
                <c:pt idx="22">
                  <c:v>0.40689999999999998</c:v>
                </c:pt>
                <c:pt idx="23">
                  <c:v>0.37640000000000001</c:v>
                </c:pt>
                <c:pt idx="24">
                  <c:v>0.34720000000000001</c:v>
                </c:pt>
                <c:pt idx="25">
                  <c:v>0.34279999999999999</c:v>
                </c:pt>
                <c:pt idx="26">
                  <c:v>0.34279999999999999</c:v>
                </c:pt>
                <c:pt idx="27">
                  <c:v>0.3362</c:v>
                </c:pt>
                <c:pt idx="28">
                  <c:v>0.33589999999999998</c:v>
                </c:pt>
                <c:pt idx="29">
                  <c:v>0.30869999999999997</c:v>
                </c:pt>
                <c:pt idx="30">
                  <c:v>0.26290000000000002</c:v>
                </c:pt>
                <c:pt idx="31">
                  <c:v>0.25790000000000002</c:v>
                </c:pt>
                <c:pt idx="32">
                  <c:v>0.25459999999999999</c:v>
                </c:pt>
                <c:pt idx="33">
                  <c:v>0.23699999999999999</c:v>
                </c:pt>
                <c:pt idx="34">
                  <c:v>0.18579999999999999</c:v>
                </c:pt>
                <c:pt idx="35">
                  <c:v>0.1792</c:v>
                </c:pt>
                <c:pt idx="36">
                  <c:v>0.14899999999999999</c:v>
                </c:pt>
                <c:pt idx="37">
                  <c:v>0.13170000000000001</c:v>
                </c:pt>
                <c:pt idx="38">
                  <c:v>9.9500000000000005E-2</c:v>
                </c:pt>
                <c:pt idx="39">
                  <c:v>9.2200000000000004E-2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A-4ADE-B3B4-DCE04625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25752"/>
        <c:axId val="414121048"/>
        <c:axId val="0"/>
      </c:bar3DChart>
      <c:catAx>
        <c:axId val="41412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1048"/>
        <c:crosses val="autoZero"/>
        <c:auto val="1"/>
        <c:lblAlgn val="ctr"/>
        <c:lblOffset val="100"/>
        <c:noMultiLvlLbl val="0"/>
      </c:catAx>
      <c:valAx>
        <c:axId val="41412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'TTP graf'!$D$4</c:f>
              <c:strCache>
                <c:ptCount val="1"/>
                <c:pt idx="0">
                  <c:v>TTP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3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65-4AFE-B9AD-270CB2CEAC62}"/>
              </c:ext>
            </c:extLst>
          </c:dPt>
          <c:cat>
            <c:strRef>
              <c:f>'TTP graf'!$C$5:$C$44</c:f>
              <c:strCache>
                <c:ptCount val="40"/>
                <c:pt idx="0">
                  <c:v>Rakoľuby</c:v>
                </c:pt>
                <c:pt idx="1">
                  <c:v>Beckovská Vieska</c:v>
                </c:pt>
                <c:pt idx="2">
                  <c:v>Potvorice</c:v>
                </c:pt>
                <c:pt idx="3">
                  <c:v>Trenčianske Bohuslavice</c:v>
                </c:pt>
                <c:pt idx="4">
                  <c:v>Brunovce</c:v>
                </c:pt>
                <c:pt idx="5">
                  <c:v>Horná Streda</c:v>
                </c:pt>
                <c:pt idx="6">
                  <c:v>Nová Ves nad Váhom</c:v>
                </c:pt>
                <c:pt idx="7">
                  <c:v>Podolie</c:v>
                </c:pt>
                <c:pt idx="8">
                  <c:v>Kočovce</c:v>
                </c:pt>
                <c:pt idx="9">
                  <c:v>Dolné Srnie</c:v>
                </c:pt>
                <c:pt idx="10">
                  <c:v>Hôrka nad Váhom</c:v>
                </c:pt>
                <c:pt idx="11">
                  <c:v>Častkovce</c:v>
                </c:pt>
                <c:pt idx="12">
                  <c:v>Považany</c:v>
                </c:pt>
                <c:pt idx="13">
                  <c:v>Hrádok</c:v>
                </c:pt>
                <c:pt idx="14">
                  <c:v>Čachtice</c:v>
                </c:pt>
                <c:pt idx="15">
                  <c:v>Pobedim</c:v>
                </c:pt>
                <c:pt idx="16">
                  <c:v>Nové Mesto nad Váhom</c:v>
                </c:pt>
                <c:pt idx="17">
                  <c:v>Modrová</c:v>
                </c:pt>
                <c:pt idx="18">
                  <c:v>Hrachovište</c:v>
                </c:pt>
                <c:pt idx="19">
                  <c:v>Višňové</c:v>
                </c:pt>
                <c:pt idx="20">
                  <c:v>Dolné Bzince</c:v>
                </c:pt>
                <c:pt idx="21">
                  <c:v>Horné Bzince</c:v>
                </c:pt>
                <c:pt idx="22">
                  <c:v>Modrovka</c:v>
                </c:pt>
                <c:pt idx="23">
                  <c:v>Bošáca</c:v>
                </c:pt>
                <c:pt idx="24">
                  <c:v>Hrubá Strana</c:v>
                </c:pt>
                <c:pt idx="25">
                  <c:v>Očkov</c:v>
                </c:pt>
                <c:pt idx="26">
                  <c:v>NOVÉ MESTO NAD VÁHOM</c:v>
                </c:pt>
                <c:pt idx="27">
                  <c:v>Lubina</c:v>
                </c:pt>
                <c:pt idx="28">
                  <c:v>Beckov</c:v>
                </c:pt>
                <c:pt idx="29">
                  <c:v>Kalnica</c:v>
                </c:pt>
                <c:pt idx="30">
                  <c:v>Lúka</c:v>
                </c:pt>
                <c:pt idx="31">
                  <c:v>Zemianske Podhradie</c:v>
                </c:pt>
                <c:pt idx="32">
                  <c:v>Nová Bošáca</c:v>
                </c:pt>
                <c:pt idx="33">
                  <c:v>Stará Turá</c:v>
                </c:pt>
                <c:pt idx="34">
                  <c:v>Moravské Lieskové</c:v>
                </c:pt>
                <c:pt idx="35">
                  <c:v>Haluzice</c:v>
                </c:pt>
                <c:pt idx="36">
                  <c:v>Nová Lehota</c:v>
                </c:pt>
                <c:pt idx="37">
                  <c:v>Vaďovce</c:v>
                </c:pt>
                <c:pt idx="38">
                  <c:v>Stará Lehota</c:v>
                </c:pt>
                <c:pt idx="39">
                  <c:v>Hrušové</c:v>
                </c:pt>
              </c:strCache>
            </c:strRef>
          </c:cat>
          <c:val>
            <c:numRef>
              <c:f>'TTP graf'!$D$5:$D$44</c:f>
              <c:numCache>
                <c:formatCode>0.0000</c:formatCode>
                <c:ptCount val="40"/>
                <c:pt idx="0">
                  <c:v>0.24390000000000001</c:v>
                </c:pt>
                <c:pt idx="1">
                  <c:v>0.22500000000000001</c:v>
                </c:pt>
                <c:pt idx="2">
                  <c:v>0.21240000000000001</c:v>
                </c:pt>
                <c:pt idx="3">
                  <c:v>0.18920000000000001</c:v>
                </c:pt>
                <c:pt idx="4">
                  <c:v>0.1739</c:v>
                </c:pt>
                <c:pt idx="5">
                  <c:v>0.1653</c:v>
                </c:pt>
                <c:pt idx="6">
                  <c:v>0.13370000000000001</c:v>
                </c:pt>
                <c:pt idx="7">
                  <c:v>0.13170000000000001</c:v>
                </c:pt>
                <c:pt idx="8">
                  <c:v>0.12709999999999999</c:v>
                </c:pt>
                <c:pt idx="9">
                  <c:v>0.12479999999999999</c:v>
                </c:pt>
                <c:pt idx="10">
                  <c:v>0.12280000000000001</c:v>
                </c:pt>
                <c:pt idx="11">
                  <c:v>0.1148</c:v>
                </c:pt>
                <c:pt idx="12">
                  <c:v>0.11409999999999999</c:v>
                </c:pt>
                <c:pt idx="13">
                  <c:v>0.1108</c:v>
                </c:pt>
                <c:pt idx="14">
                  <c:v>0.1022</c:v>
                </c:pt>
                <c:pt idx="15">
                  <c:v>0.1022</c:v>
                </c:pt>
                <c:pt idx="16">
                  <c:v>9.6199999999999994E-2</c:v>
                </c:pt>
                <c:pt idx="17">
                  <c:v>9.4600000000000004E-2</c:v>
                </c:pt>
                <c:pt idx="18">
                  <c:v>7.6600000000000001E-2</c:v>
                </c:pt>
                <c:pt idx="19">
                  <c:v>7.46E-2</c:v>
                </c:pt>
                <c:pt idx="20">
                  <c:v>6.83E-2</c:v>
                </c:pt>
                <c:pt idx="21">
                  <c:v>6.83E-2</c:v>
                </c:pt>
                <c:pt idx="22">
                  <c:v>6.7299999999999999E-2</c:v>
                </c:pt>
                <c:pt idx="23">
                  <c:v>6.5299999999999997E-2</c:v>
                </c:pt>
                <c:pt idx="24">
                  <c:v>6.2399999999999997E-2</c:v>
                </c:pt>
                <c:pt idx="25">
                  <c:v>6.0999999999999999E-2</c:v>
                </c:pt>
                <c:pt idx="26">
                  <c:v>5.8700000000000002E-2</c:v>
                </c:pt>
                <c:pt idx="27">
                  <c:v>5.5399999999999998E-2</c:v>
                </c:pt>
                <c:pt idx="28">
                  <c:v>5.3699999999999998E-2</c:v>
                </c:pt>
                <c:pt idx="29">
                  <c:v>5.1700000000000003E-2</c:v>
                </c:pt>
                <c:pt idx="30">
                  <c:v>4.7399999999999998E-2</c:v>
                </c:pt>
                <c:pt idx="31">
                  <c:v>4.4400000000000002E-2</c:v>
                </c:pt>
                <c:pt idx="32">
                  <c:v>4.2099999999999999E-2</c:v>
                </c:pt>
                <c:pt idx="33">
                  <c:v>4.0800000000000003E-2</c:v>
                </c:pt>
                <c:pt idx="34">
                  <c:v>3.9100000000000003E-2</c:v>
                </c:pt>
                <c:pt idx="35">
                  <c:v>3.3099999999999997E-2</c:v>
                </c:pt>
                <c:pt idx="36">
                  <c:v>3.0200000000000001E-2</c:v>
                </c:pt>
                <c:pt idx="37">
                  <c:v>2.6800000000000001E-2</c:v>
                </c:pt>
                <c:pt idx="38">
                  <c:v>2.1899999999999999E-2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5-4AFE-B9AD-270CB2CE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23008"/>
        <c:axId val="414124968"/>
        <c:axId val="0"/>
      </c:bar3DChart>
      <c:catAx>
        <c:axId val="4141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4968"/>
        <c:crosses val="autoZero"/>
        <c:auto val="1"/>
        <c:lblAlgn val="ctr"/>
        <c:lblOffset val="100"/>
        <c:noMultiLvlLbl val="0"/>
      </c:catAx>
      <c:valAx>
        <c:axId val="41412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'HODNOTY ZÁKON, VZN'!$C$4</c:f>
              <c:strCache>
                <c:ptCount val="1"/>
                <c:pt idx="0">
                  <c:v>Hodnota 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980-47B6-9C96-D096473996F5}"/>
              </c:ext>
            </c:extLst>
          </c:dPt>
          <c:cat>
            <c:strRef>
              <c:f>'HODNOTY ZÁKON, VZN'!$D$3:$I$3</c:f>
              <c:strCache>
                <c:ptCount val="6"/>
                <c:pt idx="0">
                  <c:v>Stará Turá</c:v>
                </c:pt>
                <c:pt idx="1">
                  <c:v>Kostolné</c:v>
                </c:pt>
                <c:pt idx="2">
                  <c:v>Hrašné</c:v>
                </c:pt>
                <c:pt idx="3">
                  <c:v>Vaďovce</c:v>
                </c:pt>
                <c:pt idx="4">
                  <c:v>Lubina</c:v>
                </c:pt>
                <c:pt idx="5">
                  <c:v>Bzince</c:v>
                </c:pt>
              </c:strCache>
            </c:strRef>
          </c:cat>
          <c:val>
            <c:numRef>
              <c:f>'HODNOTY ZÁKON, VZN'!$D$4:$I$4</c:f>
              <c:numCache>
                <c:formatCode>_-* #\ ##0.0000\ [$€-1]_-;\-* #\ ##0.0000\ [$€-1]_-;_-* "-"??\ [$€-1]_-;_-@_-</c:formatCode>
                <c:ptCount val="6"/>
                <c:pt idx="0">
                  <c:v>0.23699999999999999</c:v>
                </c:pt>
                <c:pt idx="1">
                  <c:v>0.23760000000000001</c:v>
                </c:pt>
                <c:pt idx="2">
                  <c:v>0.22770000000000001</c:v>
                </c:pt>
                <c:pt idx="3">
                  <c:v>0.18579999999999999</c:v>
                </c:pt>
                <c:pt idx="4">
                  <c:v>0.25459999999999999</c:v>
                </c:pt>
                <c:pt idx="5">
                  <c:v>0.34279999999999999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0-47B6-9C96-D0964739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25360"/>
        <c:axId val="414119480"/>
        <c:axId val="0"/>
      </c:bar3DChart>
      <c:catAx>
        <c:axId val="41412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19480"/>
        <c:crosses val="autoZero"/>
        <c:auto val="1"/>
        <c:lblAlgn val="ctr"/>
        <c:lblOffset val="100"/>
        <c:noMultiLvlLbl val="0"/>
      </c:catAx>
      <c:valAx>
        <c:axId val="41411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00\ [$€-1]_-;\-* #\ ##0.0000\ [$€-1]_-;_-* &quot;-&quot;??\ [$€-1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'HODNOTY ZÁKON, VZN'!$C$5</c:f>
              <c:strCache>
                <c:ptCount val="1"/>
                <c:pt idx="0">
                  <c:v>Hodnota TTP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341-4F1C-9078-843D9997920D}"/>
              </c:ext>
            </c:extLst>
          </c:dPt>
          <c:cat>
            <c:strRef>
              <c:f>'HODNOTY ZÁKON, VZN'!$D$3:$I$3</c:f>
              <c:strCache>
                <c:ptCount val="6"/>
                <c:pt idx="0">
                  <c:v>Stará Turá</c:v>
                </c:pt>
                <c:pt idx="1">
                  <c:v>Kostolné</c:v>
                </c:pt>
                <c:pt idx="2">
                  <c:v>Hrašné</c:v>
                </c:pt>
                <c:pt idx="3">
                  <c:v>Vaďovce</c:v>
                </c:pt>
                <c:pt idx="4">
                  <c:v>Lubina</c:v>
                </c:pt>
                <c:pt idx="5">
                  <c:v>Bzince</c:v>
                </c:pt>
              </c:strCache>
            </c:strRef>
          </c:cat>
          <c:val>
            <c:numRef>
              <c:f>'HODNOTY ZÁKON, VZN'!$D$5:$I$5</c:f>
              <c:numCache>
                <c:formatCode>_-* #\ ##0.0000\ [$€-1]_-;\-* #\ ##0.0000\ [$€-1]_-;_-* "-"??\ [$€-1]_-;_-@_-</c:formatCode>
                <c:ptCount val="6"/>
                <c:pt idx="0">
                  <c:v>4.0800000000000003E-2</c:v>
                </c:pt>
                <c:pt idx="1">
                  <c:v>5.2699999999999997E-2</c:v>
                </c:pt>
                <c:pt idx="2">
                  <c:v>5.2699999999999997E-2</c:v>
                </c:pt>
                <c:pt idx="3">
                  <c:v>2.6800000000000001E-2</c:v>
                </c:pt>
                <c:pt idx="4">
                  <c:v>5.5399999999999998E-2</c:v>
                </c:pt>
                <c:pt idx="5">
                  <c:v>6.83E-2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1-4F1C-9078-843D9997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23792"/>
        <c:axId val="414119872"/>
        <c:axId val="0"/>
      </c:bar3DChart>
      <c:catAx>
        <c:axId val="4141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19872"/>
        <c:crosses val="autoZero"/>
        <c:auto val="1"/>
        <c:lblAlgn val="ctr"/>
        <c:lblOffset val="100"/>
        <c:noMultiLvlLbl val="0"/>
      </c:catAx>
      <c:valAx>
        <c:axId val="4141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00\ [$€-1]_-;\-* #\ ##0.0000\ [$€-1]_-;_-* &quot;-&quot;??\ [$€-1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412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1</xdr:row>
      <xdr:rowOff>15874</xdr:rowOff>
    </xdr:from>
    <xdr:to>
      <xdr:col>13</xdr:col>
      <xdr:colOff>412750</xdr:colOff>
      <xdr:row>25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107951</xdr:rowOff>
    </xdr:from>
    <xdr:to>
      <xdr:col>14</xdr:col>
      <xdr:colOff>596900</xdr:colOff>
      <xdr:row>22</xdr:row>
      <xdr:rowOff>107951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6</xdr:row>
      <xdr:rowOff>28575</xdr:rowOff>
    </xdr:from>
    <xdr:to>
      <xdr:col>8</xdr:col>
      <xdr:colOff>295275</xdr:colOff>
      <xdr:row>21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396875</xdr:colOff>
      <xdr:row>6</xdr:row>
      <xdr:rowOff>28575</xdr:rowOff>
    </xdr:from>
    <xdr:to>
      <xdr:col>16</xdr:col>
      <xdr:colOff>73025</xdr:colOff>
      <xdr:row>21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44"/>
  <sheetViews>
    <sheetView showGridLines="0" topLeftCell="A4" workbookViewId="0">
      <selection activeCell="O12" sqref="O12"/>
    </sheetView>
  </sheetViews>
  <sheetFormatPr defaultRowHeight="15" x14ac:dyDescent="0.25"/>
  <cols>
    <col min="5" max="5" width="31.140625" bestFit="1" customWidth="1"/>
    <col min="6" max="6" width="19.28515625" bestFit="1" customWidth="1"/>
  </cols>
  <sheetData>
    <row r="3" spans="3:6" x14ac:dyDescent="0.25">
      <c r="C3" s="6" t="s">
        <v>17</v>
      </c>
      <c r="D3" s="6" t="s">
        <v>18</v>
      </c>
      <c r="E3" s="6" t="s">
        <v>19</v>
      </c>
      <c r="F3" s="6" t="s">
        <v>20</v>
      </c>
    </row>
    <row r="4" spans="3:6" x14ac:dyDescent="0.25">
      <c r="C4" s="6"/>
      <c r="D4" s="6"/>
      <c r="E4" s="6" t="s">
        <v>61</v>
      </c>
      <c r="F4" s="4" t="s">
        <v>21</v>
      </c>
    </row>
    <row r="5" spans="3:6" x14ac:dyDescent="0.25">
      <c r="C5" s="6">
        <v>304</v>
      </c>
      <c r="D5" s="6" t="s">
        <v>23</v>
      </c>
      <c r="E5" s="6" t="s">
        <v>28</v>
      </c>
      <c r="F5" s="8">
        <v>1.0388999999999999</v>
      </c>
    </row>
    <row r="6" spans="3:6" x14ac:dyDescent="0.25">
      <c r="C6" s="6">
        <v>304</v>
      </c>
      <c r="D6" s="6">
        <v>802255</v>
      </c>
      <c r="E6" s="6" t="s">
        <v>34</v>
      </c>
      <c r="F6" s="8">
        <v>0.99739999999999995</v>
      </c>
    </row>
    <row r="7" spans="3:6" x14ac:dyDescent="0.25">
      <c r="C7" s="6">
        <v>304</v>
      </c>
      <c r="D7" s="6">
        <v>825085</v>
      </c>
      <c r="E7" s="6" t="s">
        <v>54</v>
      </c>
      <c r="F7" s="8">
        <v>0.95030000000000003</v>
      </c>
    </row>
    <row r="8" spans="3:6" x14ac:dyDescent="0.25">
      <c r="C8" s="6">
        <v>304</v>
      </c>
      <c r="D8" s="6">
        <v>803863</v>
      </c>
      <c r="E8" s="6" t="s">
        <v>55</v>
      </c>
      <c r="F8" s="8">
        <v>0.94</v>
      </c>
    </row>
    <row r="9" spans="3:6" x14ac:dyDescent="0.25">
      <c r="C9" s="6">
        <v>304</v>
      </c>
      <c r="D9" s="6">
        <v>806986</v>
      </c>
      <c r="E9" s="6" t="s">
        <v>52</v>
      </c>
      <c r="F9" s="8">
        <v>0.91779999999999995</v>
      </c>
    </row>
    <row r="10" spans="3:6" x14ac:dyDescent="0.25">
      <c r="C10" s="6">
        <v>304</v>
      </c>
      <c r="D10" s="6">
        <v>808555</v>
      </c>
      <c r="E10" s="6" t="s">
        <v>26</v>
      </c>
      <c r="F10" s="8">
        <v>0.63790000000000002</v>
      </c>
    </row>
    <row r="11" spans="3:6" x14ac:dyDescent="0.25">
      <c r="C11" s="6">
        <v>304</v>
      </c>
      <c r="D11" s="6">
        <v>808857</v>
      </c>
      <c r="E11" s="6" t="s">
        <v>42</v>
      </c>
      <c r="F11" s="8">
        <v>0.59509999999999996</v>
      </c>
    </row>
    <row r="12" spans="3:6" x14ac:dyDescent="0.25">
      <c r="C12" s="6">
        <v>304</v>
      </c>
      <c r="D12" s="6">
        <v>807818</v>
      </c>
      <c r="E12" s="6" t="s">
        <v>50</v>
      </c>
      <c r="F12" s="8">
        <v>0.56030000000000002</v>
      </c>
    </row>
    <row r="13" spans="3:6" x14ac:dyDescent="0.25">
      <c r="C13" s="6">
        <v>304</v>
      </c>
      <c r="D13" s="6">
        <v>812145</v>
      </c>
      <c r="E13" s="6" t="s">
        <v>30</v>
      </c>
      <c r="F13" s="8">
        <v>0.55830000000000002</v>
      </c>
    </row>
    <row r="14" spans="3:6" x14ac:dyDescent="0.25">
      <c r="C14" s="6">
        <v>304</v>
      </c>
      <c r="D14" s="6">
        <v>803871</v>
      </c>
      <c r="E14" s="6" t="s">
        <v>29</v>
      </c>
      <c r="F14" s="8">
        <v>0.55300000000000005</v>
      </c>
    </row>
    <row r="15" spans="3:6" x14ac:dyDescent="0.25">
      <c r="C15" s="6">
        <v>304</v>
      </c>
      <c r="D15" s="6">
        <v>817589</v>
      </c>
      <c r="E15" s="6" t="s">
        <v>49</v>
      </c>
      <c r="F15" s="8">
        <v>0.54669999999999996</v>
      </c>
    </row>
    <row r="16" spans="3:6" x14ac:dyDescent="0.25">
      <c r="C16" s="6">
        <v>304</v>
      </c>
      <c r="D16" s="6">
        <v>807826</v>
      </c>
      <c r="E16" s="6" t="s">
        <v>36</v>
      </c>
      <c r="F16" s="8">
        <v>0.54169999999999996</v>
      </c>
    </row>
    <row r="17" spans="3:6" x14ac:dyDescent="0.25">
      <c r="C17" s="6">
        <v>304</v>
      </c>
      <c r="D17" s="6">
        <v>817104</v>
      </c>
      <c r="E17" s="6" t="s">
        <v>56</v>
      </c>
      <c r="F17" s="8">
        <v>0.54069999999999996</v>
      </c>
    </row>
    <row r="18" spans="3:6" x14ac:dyDescent="0.25">
      <c r="C18" s="6">
        <v>304</v>
      </c>
      <c r="D18" s="6">
        <v>819018</v>
      </c>
      <c r="E18" s="6" t="s">
        <v>51</v>
      </c>
      <c r="F18" s="8">
        <v>0.52410000000000001</v>
      </c>
    </row>
    <row r="19" spans="3:6" x14ac:dyDescent="0.25">
      <c r="C19" s="6">
        <v>304</v>
      </c>
      <c r="D19" s="6">
        <v>819042</v>
      </c>
      <c r="E19" s="6" t="s">
        <v>44</v>
      </c>
      <c r="F19" s="8">
        <v>0.49990000000000001</v>
      </c>
    </row>
    <row r="20" spans="3:6" x14ac:dyDescent="0.25">
      <c r="C20" s="6">
        <v>304</v>
      </c>
      <c r="D20" s="6">
        <v>807834</v>
      </c>
      <c r="E20" s="6" t="s">
        <v>53</v>
      </c>
      <c r="F20" s="8">
        <v>0.48759999999999998</v>
      </c>
    </row>
    <row r="21" spans="3:6" x14ac:dyDescent="0.25">
      <c r="C21" s="6">
        <v>304</v>
      </c>
      <c r="D21" s="6">
        <v>807842</v>
      </c>
      <c r="E21" s="6" t="s">
        <v>45</v>
      </c>
      <c r="F21" s="8">
        <v>0.4839</v>
      </c>
    </row>
    <row r="22" spans="3:6" x14ac:dyDescent="0.25">
      <c r="C22" s="6">
        <v>304</v>
      </c>
      <c r="D22" s="6">
        <v>823155</v>
      </c>
      <c r="E22" s="6" t="s">
        <v>57</v>
      </c>
      <c r="F22" s="8">
        <v>0.4829</v>
      </c>
    </row>
    <row r="23" spans="3:6" x14ac:dyDescent="0.25">
      <c r="C23" s="6">
        <v>304</v>
      </c>
      <c r="D23" s="6">
        <v>825093</v>
      </c>
      <c r="E23" s="6" t="s">
        <v>24</v>
      </c>
      <c r="F23" s="8">
        <v>0.4773</v>
      </c>
    </row>
    <row r="24" spans="3:6" x14ac:dyDescent="0.25">
      <c r="C24" s="6">
        <v>304</v>
      </c>
      <c r="D24" s="6">
        <v>833398</v>
      </c>
      <c r="E24" s="6" t="s">
        <v>25</v>
      </c>
      <c r="F24" s="8">
        <v>0.45639999999999997</v>
      </c>
    </row>
    <row r="25" spans="3:6" x14ac:dyDescent="0.25">
      <c r="C25" s="6">
        <v>304</v>
      </c>
      <c r="D25" s="6">
        <v>834106</v>
      </c>
      <c r="E25" s="6" t="s">
        <v>37</v>
      </c>
      <c r="F25" s="8">
        <v>0.45140000000000002</v>
      </c>
    </row>
    <row r="26" spans="3:6" x14ac:dyDescent="0.25">
      <c r="C26" s="6">
        <v>304</v>
      </c>
      <c r="D26" s="6">
        <v>838098</v>
      </c>
      <c r="E26" s="6" t="s">
        <v>32</v>
      </c>
      <c r="F26" s="8">
        <v>0.42880000000000001</v>
      </c>
    </row>
    <row r="27" spans="3:6" x14ac:dyDescent="0.25">
      <c r="C27" s="6">
        <v>304</v>
      </c>
      <c r="D27" s="6">
        <v>838101</v>
      </c>
      <c r="E27" s="6" t="s">
        <v>43</v>
      </c>
      <c r="F27" s="8">
        <v>0.40689999999999998</v>
      </c>
    </row>
    <row r="28" spans="3:6" x14ac:dyDescent="0.25">
      <c r="C28" s="6">
        <v>304</v>
      </c>
      <c r="D28" s="6">
        <v>838454</v>
      </c>
      <c r="E28" s="6" t="s">
        <v>33</v>
      </c>
      <c r="F28" s="8">
        <v>0.37640000000000001</v>
      </c>
    </row>
    <row r="29" spans="3:6" x14ac:dyDescent="0.25">
      <c r="C29" s="6">
        <v>304</v>
      </c>
      <c r="D29" s="6">
        <v>841501</v>
      </c>
      <c r="E29" s="6" t="s">
        <v>58</v>
      </c>
      <c r="F29" s="8">
        <v>0.34720000000000001</v>
      </c>
    </row>
    <row r="30" spans="3:6" x14ac:dyDescent="0.25">
      <c r="C30" s="6">
        <v>304</v>
      </c>
      <c r="D30" s="6">
        <v>841781</v>
      </c>
      <c r="E30" s="6" t="s">
        <v>31</v>
      </c>
      <c r="F30" s="8">
        <v>0.34279999999999999</v>
      </c>
    </row>
    <row r="31" spans="3:6" x14ac:dyDescent="0.25">
      <c r="C31" s="6">
        <v>304</v>
      </c>
      <c r="D31" s="6">
        <v>841935</v>
      </c>
      <c r="E31" s="6" t="s">
        <v>35</v>
      </c>
      <c r="F31" s="8">
        <v>0.34279999999999999</v>
      </c>
    </row>
    <row r="32" spans="3:6" x14ac:dyDescent="0.25">
      <c r="C32" s="6">
        <v>304</v>
      </c>
      <c r="D32" s="6">
        <v>842044</v>
      </c>
      <c r="E32" s="6" t="s">
        <v>46</v>
      </c>
      <c r="F32" s="8">
        <v>0.3362</v>
      </c>
    </row>
    <row r="33" spans="3:6" x14ac:dyDescent="0.25">
      <c r="C33" s="6">
        <v>304</v>
      </c>
      <c r="D33" s="6">
        <v>843105</v>
      </c>
      <c r="E33" s="6" t="s">
        <v>27</v>
      </c>
      <c r="F33" s="8">
        <v>0.33589999999999998</v>
      </c>
    </row>
    <row r="34" spans="3:6" x14ac:dyDescent="0.25">
      <c r="C34" s="6">
        <v>304</v>
      </c>
      <c r="D34" s="6">
        <v>847062</v>
      </c>
      <c r="E34" s="6" t="s">
        <v>39</v>
      </c>
      <c r="F34" s="8">
        <v>0.30869999999999997</v>
      </c>
    </row>
    <row r="35" spans="3:6" x14ac:dyDescent="0.25">
      <c r="C35" s="6">
        <v>304</v>
      </c>
      <c r="D35" s="6">
        <v>847640</v>
      </c>
      <c r="E35" s="6" t="s">
        <v>41</v>
      </c>
      <c r="F35" s="8">
        <v>0.26290000000000002</v>
      </c>
    </row>
    <row r="36" spans="3:6" x14ac:dyDescent="0.25">
      <c r="C36" s="6">
        <v>304</v>
      </c>
      <c r="D36" s="6">
        <v>848794</v>
      </c>
      <c r="E36" s="6" t="s">
        <v>47</v>
      </c>
      <c r="F36" s="8">
        <v>0.25790000000000002</v>
      </c>
    </row>
    <row r="37" spans="3:6" x14ac:dyDescent="0.25">
      <c r="C37" s="6">
        <v>304</v>
      </c>
      <c r="D37" s="6">
        <v>848808</v>
      </c>
      <c r="E37" s="6" t="s">
        <v>14</v>
      </c>
      <c r="F37" s="8">
        <v>0.25459999999999999</v>
      </c>
    </row>
    <row r="38" spans="3:6" x14ac:dyDescent="0.25">
      <c r="C38" s="6">
        <v>304</v>
      </c>
      <c r="D38" s="6">
        <v>825107</v>
      </c>
      <c r="E38" s="6" t="s">
        <v>10</v>
      </c>
      <c r="F38" s="8">
        <v>0.23699999999999999</v>
      </c>
    </row>
    <row r="39" spans="3:6" x14ac:dyDescent="0.25">
      <c r="C39" s="6">
        <v>304</v>
      </c>
      <c r="D39" s="6">
        <v>858064</v>
      </c>
      <c r="E39" s="6" t="s">
        <v>13</v>
      </c>
      <c r="F39" s="8">
        <v>0.18579999999999999</v>
      </c>
    </row>
    <row r="40" spans="3:6" x14ac:dyDescent="0.25">
      <c r="C40" s="6">
        <v>304</v>
      </c>
      <c r="D40" s="6">
        <v>858251</v>
      </c>
      <c r="E40" s="6" t="s">
        <v>60</v>
      </c>
      <c r="F40" s="8">
        <v>0.1792</v>
      </c>
    </row>
    <row r="41" spans="3:6" x14ac:dyDescent="0.25">
      <c r="C41" s="6">
        <v>304</v>
      </c>
      <c r="D41" s="6">
        <v>864404</v>
      </c>
      <c r="E41" s="6" t="s">
        <v>59</v>
      </c>
      <c r="F41" s="8">
        <v>0.14899999999999999</v>
      </c>
    </row>
    <row r="42" spans="3:6" x14ac:dyDescent="0.25">
      <c r="C42" s="6">
        <v>304</v>
      </c>
      <c r="D42" s="6">
        <v>866687</v>
      </c>
      <c r="E42" s="6" t="s">
        <v>38</v>
      </c>
      <c r="F42" s="8">
        <v>0.13170000000000001</v>
      </c>
    </row>
    <row r="43" spans="3:6" x14ac:dyDescent="0.25">
      <c r="C43" s="6">
        <v>304</v>
      </c>
      <c r="D43" s="6">
        <v>869635</v>
      </c>
      <c r="E43" s="6" t="s">
        <v>40</v>
      </c>
      <c r="F43" s="8">
        <v>9.9500000000000005E-2</v>
      </c>
    </row>
    <row r="44" spans="3:6" x14ac:dyDescent="0.25">
      <c r="C44" s="6">
        <v>304</v>
      </c>
      <c r="D44" s="6">
        <v>873080</v>
      </c>
      <c r="E44" s="6" t="s">
        <v>48</v>
      </c>
      <c r="F44" s="8">
        <v>9.2200000000000004E-2</v>
      </c>
    </row>
  </sheetData>
  <sortState ref="E5:F44">
    <sortCondition descending="1" ref="F5:F44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7"/>
  <sheetViews>
    <sheetView showGridLines="0" workbookViewId="0">
      <selection activeCell="F8" sqref="F8"/>
    </sheetView>
  </sheetViews>
  <sheetFormatPr defaultRowHeight="15" x14ac:dyDescent="0.25"/>
  <cols>
    <col min="3" max="3" width="31.140625" bestFit="1" customWidth="1"/>
    <col min="4" max="4" width="18.42578125" customWidth="1"/>
    <col min="5" max="5" width="14.140625" customWidth="1"/>
    <col min="6" max="6" width="11" customWidth="1"/>
    <col min="7" max="7" width="11.85546875" bestFit="1" customWidth="1"/>
    <col min="8" max="8" width="10.140625" customWidth="1"/>
    <col min="9" max="9" width="11.5703125" bestFit="1" customWidth="1"/>
    <col min="11" max="11" width="15.42578125" bestFit="1" customWidth="1"/>
  </cols>
  <sheetData>
    <row r="4" spans="3:12" s="65" customFormat="1" ht="18" thickBot="1" x14ac:dyDescent="0.3">
      <c r="C4" s="73" t="s">
        <v>141</v>
      </c>
      <c r="D4" s="74" t="s">
        <v>142</v>
      </c>
      <c r="E4" s="74" t="s">
        <v>143</v>
      </c>
      <c r="F4" s="74" t="s">
        <v>148</v>
      </c>
      <c r="G4" s="74" t="s">
        <v>147</v>
      </c>
      <c r="H4" s="74" t="s">
        <v>150</v>
      </c>
      <c r="I4" s="74" t="s">
        <v>149</v>
      </c>
      <c r="K4" s="74" t="s">
        <v>146</v>
      </c>
    </row>
    <row r="5" spans="3:12" ht="15.75" thickTop="1" x14ac:dyDescent="0.25">
      <c r="C5" s="70" t="s">
        <v>93</v>
      </c>
      <c r="D5" s="71">
        <v>10655024.279999999</v>
      </c>
      <c r="E5" s="72">
        <v>13889</v>
      </c>
      <c r="F5" s="72">
        <v>30302.889052319995</v>
      </c>
      <c r="G5" s="72">
        <f>D5*'OP &amp; TTP'!H6</f>
        <v>31565.509429500002</v>
      </c>
      <c r="H5" s="72">
        <f>G5-F5</f>
        <v>1262.6203771800065</v>
      </c>
      <c r="I5" s="72">
        <f>G5-E5</f>
        <v>17676.509429500002</v>
      </c>
      <c r="K5" s="81">
        <f>H5/TOTAL!Q5</f>
        <v>-3.0373733413927042E-2</v>
      </c>
      <c r="L5" s="76"/>
    </row>
    <row r="6" spans="3:12" x14ac:dyDescent="0.25">
      <c r="C6" s="6" t="s">
        <v>133</v>
      </c>
      <c r="D6" s="67">
        <v>821902.5</v>
      </c>
      <c r="E6" s="68">
        <v>92</v>
      </c>
      <c r="F6" s="68">
        <v>201.20173200000002</v>
      </c>
      <c r="G6" s="68">
        <f>D6*'OP &amp; TTP'!H12/2</f>
        <v>209.5851375</v>
      </c>
      <c r="H6" s="72">
        <f t="shared" ref="H6:H16" si="0">G6-F6</f>
        <v>8.3834054999999807</v>
      </c>
      <c r="I6" s="72">
        <f t="shared" ref="I6:I15" si="1">G6-E6</f>
        <v>117.5851375</v>
      </c>
      <c r="K6" s="71"/>
    </row>
    <row r="7" spans="3:12" x14ac:dyDescent="0.25">
      <c r="C7" s="6" t="s">
        <v>22</v>
      </c>
      <c r="D7" s="67">
        <v>3614008</v>
      </c>
      <c r="E7" s="68">
        <v>811</v>
      </c>
      <c r="F7" s="68">
        <v>1769.4183168000004</v>
      </c>
      <c r="G7" s="68">
        <f>D7*'OP &amp; TTP'!H12</f>
        <v>1843.14408</v>
      </c>
      <c r="H7" s="72">
        <f t="shared" si="0"/>
        <v>73.725763199999619</v>
      </c>
      <c r="I7" s="72">
        <f t="shared" si="1"/>
        <v>1032.14408</v>
      </c>
      <c r="K7" s="81">
        <f>H7/TOTAL!Q6</f>
        <v>-2.5988115734329478E-2</v>
      </c>
    </row>
    <row r="8" spans="3:12" x14ac:dyDescent="0.25">
      <c r="C8" s="6" t="s">
        <v>134</v>
      </c>
      <c r="D8" s="67">
        <v>106687</v>
      </c>
      <c r="E8" s="68">
        <v>1945</v>
      </c>
      <c r="F8" s="68">
        <v>2714.1172799999999</v>
      </c>
      <c r="G8" s="68">
        <f>D8*'ZÁHRADY, ZAST.PLOCHY'!H9</f>
        <v>4132.2435587999998</v>
      </c>
      <c r="H8" s="72">
        <f t="shared" si="0"/>
        <v>1418.1262787999999</v>
      </c>
      <c r="I8" s="72">
        <f t="shared" si="1"/>
        <v>2187.2435587999998</v>
      </c>
      <c r="K8" s="81">
        <f>H8/TOTAL!Q9</f>
        <v>0.18172790297579511</v>
      </c>
    </row>
    <row r="9" spans="3:12" x14ac:dyDescent="0.25">
      <c r="C9" s="6" t="s">
        <v>135</v>
      </c>
      <c r="D9" s="67">
        <v>706</v>
      </c>
      <c r="E9" s="68">
        <v>13</v>
      </c>
      <c r="F9" s="68">
        <v>17.932399999999998</v>
      </c>
      <c r="G9" s="68">
        <f>D9*TOTAL!J25</f>
        <v>17.932399999999998</v>
      </c>
      <c r="H9" s="72">
        <f t="shared" si="0"/>
        <v>0</v>
      </c>
      <c r="I9" s="72">
        <f t="shared" si="1"/>
        <v>4.9323999999999977</v>
      </c>
      <c r="K9" s="81" t="e">
        <f>H9/TOTAL!Q25</f>
        <v>#DIV/0!</v>
      </c>
    </row>
    <row r="10" spans="3:12" x14ac:dyDescent="0.25">
      <c r="C10" s="6" t="s">
        <v>136</v>
      </c>
      <c r="D10" s="67">
        <v>64</v>
      </c>
      <c r="E10" s="68">
        <v>17</v>
      </c>
      <c r="F10" s="68">
        <v>21.44</v>
      </c>
      <c r="G10" s="68">
        <f>D10*'STAVBY bez podlaží'!H8</f>
        <v>21.44</v>
      </c>
      <c r="H10" s="72">
        <f t="shared" si="0"/>
        <v>0</v>
      </c>
      <c r="I10" s="72">
        <f t="shared" si="1"/>
        <v>4.4400000000000013</v>
      </c>
      <c r="K10" s="81" t="e">
        <f>H10/TOTAL!Q15</f>
        <v>#DIV/0!</v>
      </c>
    </row>
    <row r="11" spans="3:12" x14ac:dyDescent="0.25">
      <c r="C11" s="6" t="s">
        <v>137</v>
      </c>
      <c r="D11" s="67">
        <v>1416</v>
      </c>
      <c r="E11" s="68">
        <v>283</v>
      </c>
      <c r="F11" s="69">
        <v>474.36</v>
      </c>
      <c r="G11" s="69">
        <f>D11*'STAVBY bez podlaží'!H9</f>
        <v>474.36</v>
      </c>
      <c r="H11" s="82">
        <f t="shared" si="0"/>
        <v>0</v>
      </c>
      <c r="I11" s="82">
        <f t="shared" si="1"/>
        <v>191.36</v>
      </c>
      <c r="K11" s="83" t="e">
        <f>H11/TOTAL!Q17</f>
        <v>#DIV/0!</v>
      </c>
    </row>
    <row r="12" spans="3:12" x14ac:dyDescent="0.25">
      <c r="C12" s="6" t="s">
        <v>138</v>
      </c>
      <c r="D12" s="67">
        <v>28201</v>
      </c>
      <c r="E12" s="68">
        <v>4230</v>
      </c>
      <c r="F12" s="68">
        <v>9447.3350000000009</v>
      </c>
      <c r="G12" s="68">
        <f>D12*'STAVBY bez podlaží'!H9</f>
        <v>9447.3350000000009</v>
      </c>
      <c r="H12" s="72">
        <f t="shared" si="0"/>
        <v>0</v>
      </c>
      <c r="I12" s="72">
        <f t="shared" si="1"/>
        <v>5217.3350000000009</v>
      </c>
      <c r="K12" s="81" t="e">
        <f>H12/TOTAL!Q17</f>
        <v>#DIV/0!</v>
      </c>
    </row>
    <row r="13" spans="3:12" x14ac:dyDescent="0.25">
      <c r="C13" s="6" t="s">
        <v>84</v>
      </c>
      <c r="D13" s="67">
        <v>783</v>
      </c>
      <c r="E13" s="68">
        <v>2474</v>
      </c>
      <c r="F13" s="68">
        <v>2623.05</v>
      </c>
      <c r="G13" s="68">
        <f>D13*'STAVBY bez podlaží'!H13</f>
        <v>2623.05</v>
      </c>
      <c r="H13" s="72">
        <f t="shared" si="0"/>
        <v>0</v>
      </c>
      <c r="I13" s="72">
        <f t="shared" si="1"/>
        <v>149.05000000000018</v>
      </c>
      <c r="K13" s="81" t="e">
        <f>H13/TOTAL!Q21</f>
        <v>#DIV/0!</v>
      </c>
    </row>
    <row r="14" spans="3:12" x14ac:dyDescent="0.25">
      <c r="C14" s="6" t="s">
        <v>139</v>
      </c>
      <c r="D14" s="67">
        <v>240</v>
      </c>
      <c r="E14" s="68">
        <v>240</v>
      </c>
      <c r="F14" s="68">
        <v>240</v>
      </c>
      <c r="G14" s="68">
        <f>D14*'STAVBY bez podlaží'!H15</f>
        <v>240</v>
      </c>
      <c r="H14" s="72">
        <f t="shared" si="0"/>
        <v>0</v>
      </c>
      <c r="I14" s="72">
        <f t="shared" si="1"/>
        <v>0</v>
      </c>
      <c r="K14" s="81" t="e">
        <f>H14/TOTAL!Q24</f>
        <v>#DIV/0!</v>
      </c>
    </row>
    <row r="15" spans="3:12" x14ac:dyDescent="0.25">
      <c r="C15" s="6" t="s">
        <v>140</v>
      </c>
      <c r="D15" s="67">
        <v>74</v>
      </c>
      <c r="E15" s="68">
        <v>19</v>
      </c>
      <c r="F15" s="68">
        <v>24.790000000000003</v>
      </c>
      <c r="G15" s="68">
        <f>D15*'BYTY a NEBYTOVÉ PRIESTORY'!H8</f>
        <v>37.74</v>
      </c>
      <c r="H15" s="72">
        <f t="shared" si="0"/>
        <v>12.95</v>
      </c>
      <c r="I15" s="72">
        <f t="shared" si="1"/>
        <v>18.740000000000002</v>
      </c>
      <c r="K15" s="81">
        <f>H15/TOTAL!Q28</f>
        <v>7.7649527806925481E-2</v>
      </c>
    </row>
    <row r="16" spans="3:12" s="65" customFormat="1" x14ac:dyDescent="0.25">
      <c r="C16" s="66" t="s">
        <v>144</v>
      </c>
      <c r="D16" s="66"/>
      <c r="E16" s="75">
        <f>SUM(E5:E15)</f>
        <v>24013</v>
      </c>
      <c r="F16" s="75">
        <f>SUM(F5:F15)</f>
        <v>47836.533781120001</v>
      </c>
      <c r="G16" s="75">
        <f>SUM(G5:G15)</f>
        <v>50612.3396058</v>
      </c>
      <c r="H16" s="80">
        <f t="shared" si="0"/>
        <v>2775.8058246799992</v>
      </c>
      <c r="I16" s="80">
        <f>G16-E16</f>
        <v>26599.3396058</v>
      </c>
      <c r="K16" s="85"/>
    </row>
    <row r="17" spans="3:11" s="78" customFormat="1" x14ac:dyDescent="0.25">
      <c r="C17" s="77" t="s">
        <v>145</v>
      </c>
      <c r="F17" s="79">
        <f>F16/E16-1</f>
        <v>0.99210984804564206</v>
      </c>
      <c r="G17" s="79">
        <f>G16/E16-1</f>
        <v>1.1077058095948029</v>
      </c>
      <c r="H17" s="86"/>
      <c r="I17" s="79">
        <f>G16/E16-1</f>
        <v>1.1077058095948029</v>
      </c>
      <c r="K17" s="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44"/>
  <sheetViews>
    <sheetView showGridLines="0" topLeftCell="A7" workbookViewId="0">
      <selection activeCell="H28" sqref="H28"/>
    </sheetView>
  </sheetViews>
  <sheetFormatPr defaultRowHeight="15" x14ac:dyDescent="0.25"/>
  <cols>
    <col min="3" max="3" width="31.140625" bestFit="1" customWidth="1"/>
    <col min="4" max="4" width="7.28515625" bestFit="1" customWidth="1"/>
  </cols>
  <sheetData>
    <row r="3" spans="3:4" x14ac:dyDescent="0.25">
      <c r="C3" s="6" t="s">
        <v>19</v>
      </c>
      <c r="D3" s="6"/>
    </row>
    <row r="4" spans="3:4" x14ac:dyDescent="0.25">
      <c r="C4" s="6" t="s">
        <v>61</v>
      </c>
      <c r="D4" s="4" t="s">
        <v>22</v>
      </c>
    </row>
    <row r="5" spans="3:4" x14ac:dyDescent="0.25">
      <c r="C5" s="6" t="s">
        <v>56</v>
      </c>
      <c r="D5" s="8">
        <v>0.24390000000000001</v>
      </c>
    </row>
    <row r="6" spans="3:4" x14ac:dyDescent="0.25">
      <c r="C6" s="6" t="s">
        <v>26</v>
      </c>
      <c r="D6" s="8">
        <v>0.22500000000000001</v>
      </c>
    </row>
    <row r="7" spans="3:4" x14ac:dyDescent="0.25">
      <c r="C7" s="6" t="s">
        <v>54</v>
      </c>
      <c r="D7" s="8">
        <v>0.21240000000000001</v>
      </c>
    </row>
    <row r="8" spans="3:4" x14ac:dyDescent="0.25">
      <c r="C8" s="6" t="s">
        <v>58</v>
      </c>
      <c r="D8" s="8">
        <v>0.18920000000000001</v>
      </c>
    </row>
    <row r="9" spans="3:4" x14ac:dyDescent="0.25">
      <c r="C9" s="6" t="s">
        <v>28</v>
      </c>
      <c r="D9" s="8">
        <v>0.1739</v>
      </c>
    </row>
    <row r="10" spans="3:4" x14ac:dyDescent="0.25">
      <c r="C10" s="6" t="s">
        <v>34</v>
      </c>
      <c r="D10" s="8">
        <v>0.1653</v>
      </c>
    </row>
    <row r="11" spans="3:4" x14ac:dyDescent="0.25">
      <c r="C11" s="6" t="s">
        <v>49</v>
      </c>
      <c r="D11" s="8">
        <v>0.13370000000000001</v>
      </c>
    </row>
    <row r="12" spans="3:4" x14ac:dyDescent="0.25">
      <c r="C12" s="6" t="s">
        <v>53</v>
      </c>
      <c r="D12" s="8">
        <v>0.13170000000000001</v>
      </c>
    </row>
    <row r="13" spans="3:4" x14ac:dyDescent="0.25">
      <c r="C13" s="6" t="s">
        <v>42</v>
      </c>
      <c r="D13" s="8">
        <v>0.12709999999999999</v>
      </c>
    </row>
    <row r="14" spans="3:4" x14ac:dyDescent="0.25">
      <c r="C14" s="6" t="s">
        <v>32</v>
      </c>
      <c r="D14" s="8">
        <v>0.12479999999999999</v>
      </c>
    </row>
    <row r="15" spans="3:4" x14ac:dyDescent="0.25">
      <c r="C15" s="6" t="s">
        <v>36</v>
      </c>
      <c r="D15" s="8">
        <v>0.12280000000000001</v>
      </c>
    </row>
    <row r="16" spans="3:4" x14ac:dyDescent="0.25">
      <c r="C16" s="6" t="s">
        <v>30</v>
      </c>
      <c r="D16" s="8">
        <v>0.1148</v>
      </c>
    </row>
    <row r="17" spans="3:8" x14ac:dyDescent="0.25">
      <c r="C17" s="6" t="s">
        <v>55</v>
      </c>
      <c r="D17" s="8">
        <v>0.11409999999999999</v>
      </c>
    </row>
    <row r="18" spans="3:8" x14ac:dyDescent="0.25">
      <c r="C18" s="6" t="s">
        <v>37</v>
      </c>
      <c r="D18" s="8">
        <v>0.1108</v>
      </c>
    </row>
    <row r="19" spans="3:8" x14ac:dyDescent="0.25">
      <c r="C19" s="6" t="s">
        <v>29</v>
      </c>
      <c r="D19" s="8">
        <v>0.1022</v>
      </c>
    </row>
    <row r="20" spans="3:8" x14ac:dyDescent="0.25">
      <c r="C20" s="6" t="s">
        <v>52</v>
      </c>
      <c r="D20" s="8">
        <v>0.1022</v>
      </c>
    </row>
    <row r="21" spans="3:8" x14ac:dyDescent="0.25">
      <c r="C21" s="6" t="s">
        <v>50</v>
      </c>
      <c r="D21" s="8">
        <v>9.6199999999999994E-2</v>
      </c>
    </row>
    <row r="22" spans="3:8" x14ac:dyDescent="0.25">
      <c r="C22" s="6" t="s">
        <v>44</v>
      </c>
      <c r="D22" s="8">
        <v>9.4600000000000004E-2</v>
      </c>
    </row>
    <row r="23" spans="3:8" x14ac:dyDescent="0.25">
      <c r="C23" s="6" t="s">
        <v>38</v>
      </c>
      <c r="D23" s="8">
        <v>7.6600000000000001E-2</v>
      </c>
    </row>
    <row r="24" spans="3:8" x14ac:dyDescent="0.25">
      <c r="C24" s="6" t="s">
        <v>59</v>
      </c>
      <c r="D24" s="8">
        <v>7.46E-2</v>
      </c>
    </row>
    <row r="25" spans="3:8" x14ac:dyDescent="0.25">
      <c r="C25" s="6" t="s">
        <v>31</v>
      </c>
      <c r="D25" s="8">
        <v>6.83E-2</v>
      </c>
    </row>
    <row r="26" spans="3:8" x14ac:dyDescent="0.25">
      <c r="C26" s="6" t="s">
        <v>35</v>
      </c>
      <c r="D26" s="8">
        <v>6.83E-2</v>
      </c>
      <c r="G26">
        <f>LARGE(D24:D34,1)</f>
        <v>7.46E-2</v>
      </c>
    </row>
    <row r="27" spans="3:8" x14ac:dyDescent="0.25">
      <c r="C27" s="6" t="s">
        <v>45</v>
      </c>
      <c r="D27" s="8">
        <v>6.7299999999999999E-2</v>
      </c>
      <c r="G27">
        <f>SMALL(D24:D34,1)</f>
        <v>5.1700000000000003E-2</v>
      </c>
      <c r="H27" s="1">
        <f>G26/G27</f>
        <v>1.4429400386847195</v>
      </c>
    </row>
    <row r="28" spans="3:8" x14ac:dyDescent="0.25">
      <c r="C28" s="6" t="s">
        <v>27</v>
      </c>
      <c r="D28" s="8">
        <v>6.5299999999999997E-2</v>
      </c>
    </row>
    <row r="29" spans="3:8" x14ac:dyDescent="0.25">
      <c r="C29" s="6" t="s">
        <v>39</v>
      </c>
      <c r="D29" s="8">
        <v>6.2399999999999997E-2</v>
      </c>
    </row>
    <row r="30" spans="3:8" x14ac:dyDescent="0.25">
      <c r="C30" s="6" t="s">
        <v>51</v>
      </c>
      <c r="D30" s="8">
        <v>6.0999999999999999E-2</v>
      </c>
    </row>
    <row r="31" spans="3:8" x14ac:dyDescent="0.25">
      <c r="C31" s="6" t="s">
        <v>24</v>
      </c>
      <c r="D31" s="8">
        <v>5.8700000000000002E-2</v>
      </c>
    </row>
    <row r="32" spans="3:8" x14ac:dyDescent="0.25">
      <c r="C32" s="6" t="s">
        <v>14</v>
      </c>
      <c r="D32" s="8">
        <v>5.5399999999999998E-2</v>
      </c>
    </row>
    <row r="33" spans="3:4" x14ac:dyDescent="0.25">
      <c r="C33" s="6" t="s">
        <v>25</v>
      </c>
      <c r="D33" s="8">
        <v>5.3699999999999998E-2</v>
      </c>
    </row>
    <row r="34" spans="3:4" x14ac:dyDescent="0.25">
      <c r="C34" s="6" t="s">
        <v>41</v>
      </c>
      <c r="D34" s="8">
        <v>5.1700000000000003E-2</v>
      </c>
    </row>
    <row r="35" spans="3:4" x14ac:dyDescent="0.25">
      <c r="C35" s="6" t="s">
        <v>43</v>
      </c>
      <c r="D35" s="8">
        <v>4.7399999999999998E-2</v>
      </c>
    </row>
    <row r="36" spans="3:4" x14ac:dyDescent="0.25">
      <c r="C36" s="6" t="s">
        <v>60</v>
      </c>
      <c r="D36" s="8">
        <v>4.4400000000000002E-2</v>
      </c>
    </row>
    <row r="37" spans="3:4" x14ac:dyDescent="0.25">
      <c r="C37" s="6" t="s">
        <v>47</v>
      </c>
      <c r="D37" s="8">
        <v>4.2099999999999999E-2</v>
      </c>
    </row>
    <row r="38" spans="3:4" x14ac:dyDescent="0.25">
      <c r="C38" s="6" t="s">
        <v>10</v>
      </c>
      <c r="D38" s="8">
        <v>4.0800000000000003E-2</v>
      </c>
    </row>
    <row r="39" spans="3:4" x14ac:dyDescent="0.25">
      <c r="C39" s="6" t="s">
        <v>46</v>
      </c>
      <c r="D39" s="8">
        <v>3.9100000000000003E-2</v>
      </c>
    </row>
    <row r="40" spans="3:4" x14ac:dyDescent="0.25">
      <c r="C40" s="6" t="s">
        <v>33</v>
      </c>
      <c r="D40" s="8">
        <v>3.3099999999999997E-2</v>
      </c>
    </row>
    <row r="41" spans="3:4" x14ac:dyDescent="0.25">
      <c r="C41" s="6" t="s">
        <v>48</v>
      </c>
      <c r="D41" s="8">
        <v>3.0200000000000001E-2</v>
      </c>
    </row>
    <row r="42" spans="3:4" x14ac:dyDescent="0.25">
      <c r="C42" s="6" t="s">
        <v>13</v>
      </c>
      <c r="D42" s="8">
        <v>2.6800000000000001E-2</v>
      </c>
    </row>
    <row r="43" spans="3:4" x14ac:dyDescent="0.25">
      <c r="C43" s="6" t="s">
        <v>57</v>
      </c>
      <c r="D43" s="8">
        <v>2.1899999999999999E-2</v>
      </c>
    </row>
    <row r="44" spans="3:4" x14ac:dyDescent="0.25">
      <c r="C44" s="6" t="s">
        <v>40</v>
      </c>
      <c r="D44" s="8">
        <v>0</v>
      </c>
    </row>
  </sheetData>
  <sortState ref="C5:D44">
    <sortCondition descending="1" ref="D5:D4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7"/>
  <sheetViews>
    <sheetView showGridLines="0" workbookViewId="0">
      <selection activeCell="D4" sqref="D4"/>
    </sheetView>
  </sheetViews>
  <sheetFormatPr defaultRowHeight="15" x14ac:dyDescent="0.25"/>
  <cols>
    <col min="3" max="3" width="14.85546875" customWidth="1"/>
    <col min="4" max="4" width="10.140625" customWidth="1"/>
    <col min="5" max="9" width="9" bestFit="1" customWidth="1"/>
  </cols>
  <sheetData>
    <row r="3" spans="3:9" s="2" customFormat="1" x14ac:dyDescent="0.25">
      <c r="C3" s="4"/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</row>
    <row r="4" spans="3:9" x14ac:dyDescent="0.25">
      <c r="C4" s="6" t="s">
        <v>0</v>
      </c>
      <c r="D4" s="7">
        <v>0.23699999999999999</v>
      </c>
      <c r="E4" s="7">
        <v>0.23760000000000001</v>
      </c>
      <c r="F4" s="7">
        <v>0.22770000000000001</v>
      </c>
      <c r="G4" s="7">
        <v>0.18579999999999999</v>
      </c>
      <c r="H4" s="7">
        <v>0.25459999999999999</v>
      </c>
      <c r="I4" s="7">
        <v>0.34279999999999999</v>
      </c>
    </row>
    <row r="5" spans="3:9" x14ac:dyDescent="0.25">
      <c r="C5" s="6" t="s">
        <v>9</v>
      </c>
      <c r="D5" s="7">
        <v>4.0800000000000003E-2</v>
      </c>
      <c r="E5" s="7">
        <v>5.2699999999999997E-2</v>
      </c>
      <c r="F5" s="7">
        <v>5.2699999999999997E-2</v>
      </c>
      <c r="G5" s="7">
        <v>2.6800000000000001E-2</v>
      </c>
      <c r="H5" s="7">
        <v>5.5399999999999998E-2</v>
      </c>
      <c r="I5" s="7">
        <v>6.83E-2</v>
      </c>
    </row>
    <row r="9" spans="3:9" x14ac:dyDescent="0.25">
      <c r="D9" s="3"/>
    </row>
    <row r="10" spans="3:9" x14ac:dyDescent="0.25">
      <c r="D10" s="3"/>
    </row>
    <row r="14" spans="3:9" x14ac:dyDescent="0.25">
      <c r="D14" s="3"/>
    </row>
    <row r="15" spans="3:9" x14ac:dyDescent="0.25">
      <c r="D15" s="3"/>
    </row>
    <row r="25" spans="3:4" x14ac:dyDescent="0.25">
      <c r="C25" t="s">
        <v>71</v>
      </c>
      <c r="D25">
        <v>2.12</v>
      </c>
    </row>
    <row r="26" spans="3:4" x14ac:dyDescent="0.25">
      <c r="C26" t="s">
        <v>72</v>
      </c>
      <c r="D26">
        <v>2.12</v>
      </c>
    </row>
    <row r="27" spans="3:4" x14ac:dyDescent="0.25">
      <c r="C27" t="s">
        <v>73</v>
      </c>
      <c r="D27">
        <v>21.24</v>
      </c>
    </row>
  </sheetData>
  <sortState ref="C4:I4">
    <sortCondition ref="C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O20"/>
  <sheetViews>
    <sheetView showGridLines="0" tabSelected="1" zoomScale="90" zoomScaleNormal="90" workbookViewId="0">
      <selection activeCell="C11" sqref="C11"/>
    </sheetView>
  </sheetViews>
  <sheetFormatPr defaultColWidth="8.7109375" defaultRowHeight="15" x14ac:dyDescent="0.25"/>
  <cols>
    <col min="1" max="1" width="8.7109375" style="88"/>
    <col min="2" max="2" width="5.7109375" style="88" customWidth="1"/>
    <col min="3" max="3" width="10.85546875" style="88" customWidth="1"/>
    <col min="4" max="4" width="42.140625" style="88" customWidth="1"/>
    <col min="5" max="5" width="10.28515625" style="88" hidden="1" customWidth="1"/>
    <col min="6" max="6" width="17" style="88" hidden="1" customWidth="1"/>
    <col min="7" max="7" width="11.140625" style="88" hidden="1" customWidth="1"/>
    <col min="8" max="8" width="15" style="88" hidden="1" customWidth="1"/>
    <col min="9" max="9" width="8.7109375" style="88" hidden="1" customWidth="1"/>
    <col min="10" max="10" width="9.5703125" style="88" hidden="1" customWidth="1"/>
    <col min="11" max="11" width="14.140625" style="88" customWidth="1"/>
    <col min="12" max="12" width="11.85546875" style="88" hidden="1" customWidth="1"/>
    <col min="13" max="13" width="8.7109375" style="88" hidden="1" customWidth="1"/>
    <col min="14" max="14" width="9.28515625" style="89" hidden="1" customWidth="1"/>
    <col min="15" max="16384" width="8.7109375" style="88"/>
  </cols>
  <sheetData>
    <row r="2" spans="3:15" x14ac:dyDescent="0.25">
      <c r="D2" s="173" t="s">
        <v>160</v>
      </c>
      <c r="E2" s="173"/>
      <c r="F2" s="173"/>
    </row>
    <row r="3" spans="3:15" x14ac:dyDescent="0.25">
      <c r="D3" s="90"/>
    </row>
    <row r="4" spans="3:15" ht="23.25" x14ac:dyDescent="0.35">
      <c r="D4" s="166" t="s">
        <v>63</v>
      </c>
      <c r="E4" s="166"/>
      <c r="F4" s="166"/>
    </row>
    <row r="5" spans="3:15" ht="30" x14ac:dyDescent="0.25">
      <c r="D5" s="91" t="s">
        <v>151</v>
      </c>
      <c r="E5" s="164" t="s">
        <v>1</v>
      </c>
      <c r="F5" s="164"/>
      <c r="G5" s="164" t="s">
        <v>174</v>
      </c>
      <c r="H5" s="165"/>
      <c r="I5" s="92" t="s">
        <v>7</v>
      </c>
      <c r="J5" s="165" t="s">
        <v>5</v>
      </c>
      <c r="K5" s="165"/>
      <c r="L5" s="93" t="s">
        <v>8</v>
      </c>
      <c r="N5" s="94" t="s">
        <v>62</v>
      </c>
      <c r="O5" s="95"/>
    </row>
    <row r="6" spans="3:15" s="96" customFormat="1" x14ac:dyDescent="0.25">
      <c r="D6" s="174"/>
      <c r="E6" s="97" t="s">
        <v>2</v>
      </c>
      <c r="F6" s="171">
        <v>1.25</v>
      </c>
      <c r="G6" s="97" t="s">
        <v>190</v>
      </c>
      <c r="H6" s="169">
        <f>'HODNOTY ZÁKON, VZN'!$D$4*F6/100</f>
        <v>2.9625000000000003E-3</v>
      </c>
      <c r="I6" s="98"/>
      <c r="J6" s="97" t="s">
        <v>192</v>
      </c>
      <c r="K6" s="160">
        <f>D6*H6</f>
        <v>0</v>
      </c>
      <c r="L6" s="97"/>
      <c r="N6" s="162">
        <f>F6</f>
        <v>1.25</v>
      </c>
    </row>
    <row r="7" spans="3:15" x14ac:dyDescent="0.25">
      <c r="D7" s="175"/>
      <c r="E7" s="99">
        <v>1.204</v>
      </c>
      <c r="F7" s="172"/>
      <c r="G7" s="100">
        <f>'HODNOTY ZÁKON, VZN'!$D$4*E7/100</f>
        <v>2.8534799999999998E-3</v>
      </c>
      <c r="H7" s="170"/>
      <c r="I7" s="101">
        <f>H6/G7-1</f>
        <v>3.8205980066445377E-2</v>
      </c>
      <c r="J7" s="102">
        <f>D7*G7</f>
        <v>0</v>
      </c>
      <c r="K7" s="161"/>
      <c r="L7" s="102">
        <f>K6-J7</f>
        <v>0</v>
      </c>
      <c r="N7" s="163"/>
    </row>
    <row r="8" spans="3:15" x14ac:dyDescent="0.25">
      <c r="D8" s="103"/>
      <c r="G8" s="104"/>
      <c r="H8" s="104"/>
      <c r="J8" s="105"/>
      <c r="K8" s="105"/>
      <c r="L8" s="105"/>
      <c r="N8" s="106"/>
    </row>
    <row r="9" spans="3:15" x14ac:dyDescent="0.25">
      <c r="D9" s="103"/>
      <c r="G9" s="104"/>
      <c r="H9" s="104"/>
      <c r="J9" s="105"/>
      <c r="K9" s="105"/>
      <c r="L9" s="105"/>
      <c r="N9" s="107"/>
    </row>
    <row r="10" spans="3:15" ht="23.25" x14ac:dyDescent="0.35">
      <c r="D10" s="166" t="s">
        <v>152</v>
      </c>
      <c r="E10" s="166"/>
      <c r="F10" s="166"/>
      <c r="G10" s="104"/>
      <c r="H10" s="104"/>
      <c r="J10" s="105"/>
      <c r="K10" s="105"/>
      <c r="L10" s="105"/>
      <c r="N10" s="107"/>
    </row>
    <row r="11" spans="3:15" ht="30" x14ac:dyDescent="0.25">
      <c r="D11" s="91" t="s">
        <v>151</v>
      </c>
      <c r="E11" s="164" t="s">
        <v>1</v>
      </c>
      <c r="F11" s="164"/>
      <c r="G11" s="164" t="s">
        <v>174</v>
      </c>
      <c r="H11" s="165"/>
      <c r="I11" s="92" t="s">
        <v>7</v>
      </c>
      <c r="J11" s="165" t="s">
        <v>5</v>
      </c>
      <c r="K11" s="165"/>
      <c r="L11" s="93" t="s">
        <v>8</v>
      </c>
      <c r="N11" s="94" t="s">
        <v>62</v>
      </c>
    </row>
    <row r="12" spans="3:15" ht="14.45" customHeight="1" x14ac:dyDescent="0.25">
      <c r="C12" s="96"/>
      <c r="D12" s="167"/>
      <c r="E12" s="97" t="s">
        <v>2</v>
      </c>
      <c r="F12" s="171">
        <v>1.25</v>
      </c>
      <c r="G12" s="97" t="s">
        <v>190</v>
      </c>
      <c r="H12" s="169">
        <f>'HODNOTY ZÁKON, VZN'!$D$5*F12/100</f>
        <v>5.1000000000000004E-4</v>
      </c>
      <c r="I12" s="98"/>
      <c r="J12" s="97" t="s">
        <v>192</v>
      </c>
      <c r="K12" s="160">
        <f>D12*$H$12</f>
        <v>0</v>
      </c>
      <c r="L12" s="97"/>
      <c r="N12" s="162">
        <f>F12</f>
        <v>1.25</v>
      </c>
    </row>
    <row r="13" spans="3:15" ht="14.45" customHeight="1" x14ac:dyDescent="0.25">
      <c r="D13" s="168"/>
      <c r="E13" s="99">
        <v>1.204</v>
      </c>
      <c r="F13" s="172"/>
      <c r="G13" s="100">
        <f>('HODNOTY ZÁKON, VZN'!$D$5*E13)/100</f>
        <v>4.9123199999999998E-4</v>
      </c>
      <c r="H13" s="170"/>
      <c r="I13" s="101">
        <f>H12/G13-1</f>
        <v>3.8205980066445377E-2</v>
      </c>
      <c r="J13" s="102">
        <f>D13*$G$13</f>
        <v>0</v>
      </c>
      <c r="K13" s="161"/>
      <c r="L13" s="102">
        <f>K12-J13</f>
        <v>0</v>
      </c>
      <c r="N13" s="163"/>
    </row>
    <row r="14" spans="3:15" x14ac:dyDescent="0.25">
      <c r="D14" s="103"/>
      <c r="J14" s="103"/>
      <c r="K14" s="103"/>
    </row>
    <row r="15" spans="3:15" x14ac:dyDescent="0.25">
      <c r="D15" s="103"/>
      <c r="J15" s="103"/>
      <c r="K15" s="103"/>
    </row>
    <row r="16" spans="3:15" x14ac:dyDescent="0.25">
      <c r="D16" s="103"/>
      <c r="J16" s="103"/>
      <c r="K16" s="103"/>
    </row>
    <row r="17" spans="4:11" x14ac:dyDescent="0.25">
      <c r="D17" s="103"/>
      <c r="J17" s="103"/>
      <c r="K17" s="103"/>
    </row>
    <row r="18" spans="4:11" x14ac:dyDescent="0.25">
      <c r="J18" s="103"/>
      <c r="K18" s="103"/>
    </row>
    <row r="19" spans="4:11" hidden="1" x14ac:dyDescent="0.25">
      <c r="D19" s="88" t="s">
        <v>21</v>
      </c>
      <c r="F19" s="108">
        <f>E7*I19</f>
        <v>1.806</v>
      </c>
      <c r="G19" s="88">
        <v>1.2999999999999999E-3</v>
      </c>
      <c r="H19" s="109">
        <f>(G19*I19)</f>
        <v>1.9499999999999999E-3</v>
      </c>
      <c r="I19" s="110">
        <v>1.5</v>
      </c>
      <c r="J19" s="111"/>
      <c r="K19" s="103"/>
    </row>
    <row r="20" spans="4:11" hidden="1" x14ac:dyDescent="0.25">
      <c r="D20" s="88" t="s">
        <v>22</v>
      </c>
      <c r="F20" s="108">
        <f>E13*I20</f>
        <v>2.6247199999999999</v>
      </c>
      <c r="G20" s="109">
        <v>2.2440000000000006E-4</v>
      </c>
      <c r="H20" s="109">
        <f>(G20*I20)</f>
        <v>4.8919200000000016E-4</v>
      </c>
      <c r="I20" s="112">
        <v>2.1800000000000002</v>
      </c>
    </row>
  </sheetData>
  <sheetProtection algorithmName="SHA-512" hashValue="M9fiQAirwLiTcbDY7d0di2ud4odKtkk9ZM8jRVrf1YdRrCwX/j+YpEBWDz5zURUPudA7CsmTpMVI8NVpD7CFqw==" saltValue="bblCvP+wrAwvc3C1z7Pz7w==" spinCount="100000" sheet="1" objects="1" scenarios="1"/>
  <mergeCells count="19">
    <mergeCell ref="D2:F2"/>
    <mergeCell ref="D4:F4"/>
    <mergeCell ref="D6:D7"/>
    <mergeCell ref="F6:F7"/>
    <mergeCell ref="H6:H7"/>
    <mergeCell ref="K6:K7"/>
    <mergeCell ref="N6:N7"/>
    <mergeCell ref="N12:N13"/>
    <mergeCell ref="E5:F5"/>
    <mergeCell ref="J5:K5"/>
    <mergeCell ref="G5:H5"/>
    <mergeCell ref="E11:F11"/>
    <mergeCell ref="G11:H11"/>
    <mergeCell ref="J11:K11"/>
    <mergeCell ref="D10:F10"/>
    <mergeCell ref="D12:D13"/>
    <mergeCell ref="H12:H13"/>
    <mergeCell ref="F12:F13"/>
    <mergeCell ref="K12:K13"/>
  </mergeCells>
  <conditionalFormatting sqref="N6:N7">
    <cfRule type="cellIs" dxfId="22" priority="3" operator="lessThan">
      <formula>1.25</formula>
    </cfRule>
    <cfRule type="cellIs" dxfId="21" priority="4" operator="greaterThan">
      <formula>1.25</formula>
    </cfRule>
  </conditionalFormatting>
  <conditionalFormatting sqref="N12:N13">
    <cfRule type="cellIs" dxfId="20" priority="1" operator="lessThan">
      <formula>1.25</formula>
    </cfRule>
    <cfRule type="cellIs" dxfId="19" priority="2" operator="greaterThan">
      <formula>1.25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Q26"/>
  <sheetViews>
    <sheetView showGridLines="0" topLeftCell="B2" zoomScale="115" zoomScaleNormal="115" workbookViewId="0">
      <selection activeCell="F25" sqref="F25"/>
    </sheetView>
  </sheetViews>
  <sheetFormatPr defaultColWidth="8.7109375" defaultRowHeight="15" x14ac:dyDescent="0.25"/>
  <cols>
    <col min="1" max="1" width="0" style="88" hidden="1" customWidth="1"/>
    <col min="2" max="2" width="8.7109375" style="88"/>
    <col min="3" max="3" width="44.5703125" style="88" bestFit="1" customWidth="1"/>
    <col min="4" max="4" width="18.140625" style="88" bestFit="1" customWidth="1"/>
    <col min="5" max="5" width="10.28515625" style="88" hidden="1" customWidth="1"/>
    <col min="6" max="6" width="11.7109375" style="88" customWidth="1"/>
    <col min="7" max="7" width="11.140625" style="88" hidden="1" customWidth="1"/>
    <col min="8" max="8" width="9" style="88" bestFit="1" customWidth="1"/>
    <col min="9" max="9" width="8.7109375" style="88" hidden="1" customWidth="1"/>
    <col min="10" max="10" width="13.42578125" style="88" hidden="1" customWidth="1"/>
    <col min="11" max="11" width="13.5703125" style="88" customWidth="1"/>
    <col min="12" max="12" width="8.7109375" style="88"/>
    <col min="13" max="13" width="3.140625" style="88" customWidth="1"/>
    <col min="14" max="14" width="9.28515625" style="89" bestFit="1" customWidth="1"/>
    <col min="15" max="15" width="8.7109375" style="88"/>
    <col min="16" max="17" width="0" style="88" hidden="1" customWidth="1"/>
    <col min="18" max="16384" width="8.7109375" style="88"/>
  </cols>
  <sheetData>
    <row r="3" spans="3:17" x14ac:dyDescent="0.25">
      <c r="D3" s="90"/>
    </row>
    <row r="4" spans="3:17" x14ac:dyDescent="0.25">
      <c r="D4" s="90"/>
    </row>
    <row r="5" spans="3:17" ht="29.1" hidden="1" customHeight="1" x14ac:dyDescent="0.25">
      <c r="D5" s="113" t="s">
        <v>70</v>
      </c>
      <c r="E5" s="179" t="s">
        <v>1</v>
      </c>
      <c r="F5" s="179"/>
      <c r="G5" s="180" t="s">
        <v>6</v>
      </c>
      <c r="H5" s="180"/>
      <c r="I5" s="114" t="s">
        <v>7</v>
      </c>
      <c r="J5" s="180" t="s">
        <v>5</v>
      </c>
      <c r="K5" s="180"/>
      <c r="L5" s="115" t="s">
        <v>8</v>
      </c>
      <c r="N5" s="94" t="s">
        <v>62</v>
      </c>
      <c r="O5" s="95"/>
      <c r="P5" s="116" t="s">
        <v>74</v>
      </c>
    </row>
    <row r="6" spans="3:17" s="96" customFormat="1" hidden="1" x14ac:dyDescent="0.25">
      <c r="C6" s="97"/>
      <c r="D6" s="97" t="s">
        <v>16</v>
      </c>
      <c r="E6" s="97" t="s">
        <v>2</v>
      </c>
      <c r="F6" s="97" t="s">
        <v>3</v>
      </c>
      <c r="G6" s="97" t="s">
        <v>190</v>
      </c>
      <c r="H6" s="97" t="s">
        <v>191</v>
      </c>
      <c r="I6" s="98"/>
      <c r="J6" s="97" t="s">
        <v>190</v>
      </c>
      <c r="K6" s="97" t="s">
        <v>191</v>
      </c>
      <c r="L6" s="97"/>
      <c r="N6" s="176">
        <f>P6/P7</f>
        <v>3.3315098468271334</v>
      </c>
      <c r="P6" s="117">
        <f>LARGE(F7:F12,1)</f>
        <v>3.0449999999999999</v>
      </c>
      <c r="Q6" s="118" t="s">
        <v>75</v>
      </c>
    </row>
    <row r="7" spans="3:17" hidden="1" x14ac:dyDescent="0.25">
      <c r="C7" s="102" t="s">
        <v>64</v>
      </c>
      <c r="D7" s="119">
        <v>236412</v>
      </c>
      <c r="E7" s="120">
        <v>1.885</v>
      </c>
      <c r="F7" s="156">
        <v>1.9790000000000001</v>
      </c>
      <c r="G7" s="100">
        <f>'HODNOTY ZÁKON, VZN'!$D$25*'ZÁHRADY, ZAST.PLOCHY'!E7/100</f>
        <v>3.9962000000000004E-2</v>
      </c>
      <c r="H7" s="100">
        <f>'HODNOTY ZÁKON, VZN'!$D$25*'ZÁHRADY, ZAST.PLOCHY'!F7/100</f>
        <v>4.1954800000000007E-2</v>
      </c>
      <c r="I7" s="101">
        <f>H7/G7-1</f>
        <v>4.9867374005305054E-2</v>
      </c>
      <c r="J7" s="102">
        <f>D7*G7</f>
        <v>9447.496344000001</v>
      </c>
      <c r="K7" s="102">
        <f>D7*H7</f>
        <v>9918.6181776000012</v>
      </c>
      <c r="L7" s="102">
        <f>K7-J7</f>
        <v>471.12183360000017</v>
      </c>
      <c r="N7" s="177"/>
      <c r="P7" s="117">
        <f>SMALL(F7:F12,1)</f>
        <v>0.91400000000000003</v>
      </c>
      <c r="Q7" s="88" t="s">
        <v>76</v>
      </c>
    </row>
    <row r="8" spans="3:17" hidden="1" x14ac:dyDescent="0.25">
      <c r="C8" s="102" t="s">
        <v>65</v>
      </c>
      <c r="D8" s="119">
        <v>1387540</v>
      </c>
      <c r="E8" s="120">
        <v>0.87</v>
      </c>
      <c r="F8" s="131">
        <v>0.91400000000000003</v>
      </c>
      <c r="G8" s="100">
        <f>'HODNOTY ZÁKON, VZN'!$D$25*'ZÁHRADY, ZAST.PLOCHY'!E8/100</f>
        <v>1.8444000000000002E-2</v>
      </c>
      <c r="H8" s="100">
        <f>'HODNOTY ZÁKON, VZN'!$D$25*'ZÁHRADY, ZAST.PLOCHY'!F8/100</f>
        <v>1.93768E-2</v>
      </c>
      <c r="I8" s="101">
        <f>H8/G8-1</f>
        <v>5.0574712643677966E-2</v>
      </c>
      <c r="J8" s="102">
        <f>D8*G8</f>
        <v>25591.787760000003</v>
      </c>
      <c r="K8" s="102">
        <f>D8*H8</f>
        <v>26886.085071999998</v>
      </c>
      <c r="L8" s="102">
        <f>K8-J8</f>
        <v>1294.2973119999951</v>
      </c>
      <c r="N8" s="177"/>
    </row>
    <row r="9" spans="3:17" hidden="1" x14ac:dyDescent="0.25">
      <c r="C9" s="102" t="s">
        <v>66</v>
      </c>
      <c r="D9" s="119">
        <v>587070</v>
      </c>
      <c r="E9" s="120">
        <v>1.74</v>
      </c>
      <c r="F9" s="131">
        <v>1.827</v>
      </c>
      <c r="G9" s="100">
        <f>'HODNOTY ZÁKON, VZN'!$D$26*'ZÁHRADY, ZAST.PLOCHY'!E9/100</f>
        <v>3.6888000000000004E-2</v>
      </c>
      <c r="H9" s="100">
        <f>'HODNOTY ZÁKON, VZN'!$D$26*'ZÁHRADY, ZAST.PLOCHY'!F9/100</f>
        <v>3.87324E-2</v>
      </c>
      <c r="I9" s="101">
        <f t="shared" ref="I9:I12" si="0">H9/G9-1</f>
        <v>4.9999999999999822E-2</v>
      </c>
      <c r="J9" s="102">
        <f t="shared" ref="J9:J10" si="1">D9*G9</f>
        <v>21655.838160000003</v>
      </c>
      <c r="K9" s="102">
        <f t="shared" ref="K9:K10" si="2">D9*H9</f>
        <v>22738.630067999999</v>
      </c>
      <c r="L9" s="102">
        <f t="shared" ref="L9:L10" si="3">K9-J9</f>
        <v>1082.7919079999956</v>
      </c>
      <c r="N9" s="177"/>
    </row>
    <row r="10" spans="3:17" hidden="1" x14ac:dyDescent="0.25">
      <c r="C10" s="102" t="s">
        <v>68</v>
      </c>
      <c r="D10" s="119">
        <v>525591</v>
      </c>
      <c r="E10" s="120">
        <v>1.0149999999999999</v>
      </c>
      <c r="F10" s="156">
        <v>1.0660000000000001</v>
      </c>
      <c r="G10" s="100">
        <f>'HODNOTY ZÁKON, VZN'!$D$26*'ZÁHRADY, ZAST.PLOCHY'!E10/100</f>
        <v>2.1517999999999995E-2</v>
      </c>
      <c r="H10" s="100">
        <f>'HODNOTY ZÁKON, VZN'!$D$26*'ZÁHRADY, ZAST.PLOCHY'!F10/100</f>
        <v>2.25992E-2</v>
      </c>
      <c r="I10" s="101">
        <f t="shared" si="0"/>
        <v>5.0246305418719439E-2</v>
      </c>
      <c r="J10" s="102">
        <f t="shared" si="1"/>
        <v>11309.667137999997</v>
      </c>
      <c r="K10" s="102">
        <f t="shared" si="2"/>
        <v>11877.936127200001</v>
      </c>
      <c r="L10" s="102">
        <f t="shared" si="3"/>
        <v>568.26898920000349</v>
      </c>
      <c r="N10" s="177"/>
    </row>
    <row r="11" spans="3:17" hidden="1" x14ac:dyDescent="0.25">
      <c r="C11" s="102" t="s">
        <v>67</v>
      </c>
      <c r="D11" s="119">
        <v>12261</v>
      </c>
      <c r="E11" s="120">
        <v>2.9</v>
      </c>
      <c r="F11" s="131">
        <v>3.0449999999999999</v>
      </c>
      <c r="G11" s="100">
        <f>'HODNOTY ZÁKON, VZN'!$D$27*'ZÁHRADY, ZAST.PLOCHY'!E11/100</f>
        <v>0.61595999999999995</v>
      </c>
      <c r="H11" s="100">
        <f>'HODNOTY ZÁKON, VZN'!$D$27*'ZÁHRADY, ZAST.PLOCHY'!F11/100</f>
        <v>0.64675799999999994</v>
      </c>
      <c r="I11" s="101">
        <f t="shared" si="0"/>
        <v>5.0000000000000044E-2</v>
      </c>
      <c r="J11" s="102">
        <f t="shared" ref="J11:J12" si="4">D11*G11</f>
        <v>7552.2855599999994</v>
      </c>
      <c r="K11" s="102">
        <f t="shared" ref="K11:K12" si="5">D11*H11</f>
        <v>7929.8998379999994</v>
      </c>
      <c r="L11" s="102">
        <f t="shared" ref="L11:L12" si="6">K11-J11</f>
        <v>377.61427800000001</v>
      </c>
      <c r="N11" s="177"/>
    </row>
    <row r="12" spans="3:17" hidden="1" x14ac:dyDescent="0.25">
      <c r="C12" s="102" t="s">
        <v>69</v>
      </c>
      <c r="D12" s="119">
        <v>11520</v>
      </c>
      <c r="E12" s="120">
        <v>1.0149999999999999</v>
      </c>
      <c r="F12" s="156">
        <v>1.0660000000000001</v>
      </c>
      <c r="G12" s="100">
        <f>'HODNOTY ZÁKON, VZN'!$D$27*'ZÁHRADY, ZAST.PLOCHY'!E12/100</f>
        <v>0.21558599999999994</v>
      </c>
      <c r="H12" s="100">
        <f>'HODNOTY ZÁKON, VZN'!$D$27*'ZÁHRADY, ZAST.PLOCHY'!F12/100</f>
        <v>0.22641839999999999</v>
      </c>
      <c r="I12" s="101">
        <f t="shared" si="0"/>
        <v>5.0246305418719439E-2</v>
      </c>
      <c r="J12" s="102">
        <f t="shared" si="4"/>
        <v>2483.5507199999993</v>
      </c>
      <c r="K12" s="102">
        <f t="shared" si="5"/>
        <v>2608.3399679999998</v>
      </c>
      <c r="L12" s="102">
        <f t="shared" si="6"/>
        <v>124.7892480000005</v>
      </c>
      <c r="N12" s="178"/>
    </row>
    <row r="13" spans="3:17" x14ac:dyDescent="0.25">
      <c r="C13" s="173" t="s">
        <v>160</v>
      </c>
      <c r="D13" s="173"/>
      <c r="E13" s="173"/>
      <c r="F13" s="121"/>
      <c r="G13" s="104"/>
      <c r="H13" s="104"/>
      <c r="I13" s="122"/>
      <c r="J13" s="103"/>
      <c r="K13" s="103"/>
      <c r="L13" s="103"/>
      <c r="N13" s="123"/>
    </row>
    <row r="14" spans="3:17" x14ac:dyDescent="0.25">
      <c r="D14" s="103"/>
      <c r="F14" s="121"/>
      <c r="G14" s="104"/>
      <c r="H14" s="104"/>
      <c r="I14" s="122"/>
      <c r="J14" s="103"/>
      <c r="K14" s="103"/>
      <c r="L14" s="103"/>
      <c r="N14" s="123"/>
    </row>
    <row r="15" spans="3:17" ht="32.25" x14ac:dyDescent="0.25">
      <c r="C15" s="155" t="s">
        <v>154</v>
      </c>
      <c r="D15" s="124" t="s">
        <v>159</v>
      </c>
      <c r="E15" s="125"/>
      <c r="F15" s="126" t="s">
        <v>153</v>
      </c>
      <c r="G15" s="104"/>
      <c r="H15" s="104"/>
      <c r="I15" s="122"/>
      <c r="J15" s="103"/>
      <c r="K15" s="103"/>
      <c r="L15" s="103"/>
      <c r="N15" s="123"/>
    </row>
    <row r="16" spans="3:17" x14ac:dyDescent="0.25">
      <c r="C16" s="102" t="s">
        <v>155</v>
      </c>
      <c r="D16" s="127"/>
      <c r="E16" s="128">
        <f>D16*G7</f>
        <v>0</v>
      </c>
      <c r="F16" s="128">
        <f t="shared" ref="F16:F19" si="7">D16*H7</f>
        <v>0</v>
      </c>
      <c r="G16" s="129">
        <f t="shared" ref="G16" si="8">F16-E16</f>
        <v>0</v>
      </c>
      <c r="H16" s="104"/>
      <c r="N16" s="123"/>
    </row>
    <row r="17" spans="3:14" x14ac:dyDescent="0.25">
      <c r="C17" s="102" t="s">
        <v>156</v>
      </c>
      <c r="D17" s="127"/>
      <c r="E17" s="128">
        <f t="shared" ref="E17:E19" si="9">D17*G8</f>
        <v>0</v>
      </c>
      <c r="F17" s="128">
        <f t="shared" si="7"/>
        <v>0</v>
      </c>
      <c r="G17" s="129">
        <f t="shared" ref="G17:G22" si="10">F17-E17</f>
        <v>0</v>
      </c>
      <c r="H17" s="104"/>
      <c r="N17" s="107"/>
    </row>
    <row r="18" spans="3:14" x14ac:dyDescent="0.25">
      <c r="C18" s="102" t="s">
        <v>183</v>
      </c>
      <c r="D18" s="127"/>
      <c r="E18" s="128">
        <f t="shared" si="9"/>
        <v>0</v>
      </c>
      <c r="F18" s="128">
        <f t="shared" si="7"/>
        <v>0</v>
      </c>
      <c r="G18" s="129">
        <f t="shared" si="10"/>
        <v>0</v>
      </c>
      <c r="H18" s="104"/>
      <c r="N18" s="107"/>
    </row>
    <row r="19" spans="3:14" x14ac:dyDescent="0.25">
      <c r="C19" s="102" t="s">
        <v>184</v>
      </c>
      <c r="D19" s="127"/>
      <c r="E19" s="128">
        <f t="shared" si="9"/>
        <v>0</v>
      </c>
      <c r="F19" s="128">
        <f t="shared" si="7"/>
        <v>0</v>
      </c>
      <c r="G19" s="129">
        <f t="shared" si="10"/>
        <v>0</v>
      </c>
      <c r="H19" s="104"/>
      <c r="N19" s="107"/>
    </row>
    <row r="20" spans="3:14" x14ac:dyDescent="0.25">
      <c r="C20" s="102" t="s">
        <v>185</v>
      </c>
      <c r="D20" s="127"/>
      <c r="E20" s="128"/>
      <c r="F20" s="128">
        <f>D20*I20*J20</f>
        <v>0</v>
      </c>
      <c r="G20" s="129"/>
      <c r="H20" s="104"/>
      <c r="I20" s="158">
        <v>0.1573</v>
      </c>
      <c r="J20" s="159">
        <v>2.5000000000000001E-2</v>
      </c>
      <c r="N20" s="107"/>
    </row>
    <row r="21" spans="3:14" x14ac:dyDescent="0.25">
      <c r="C21" s="102" t="s">
        <v>157</v>
      </c>
      <c r="D21" s="127"/>
      <c r="E21" s="128">
        <f>D21*G11</f>
        <v>0</v>
      </c>
      <c r="F21" s="128">
        <f>D21*H11</f>
        <v>0</v>
      </c>
      <c r="G21" s="129">
        <f t="shared" si="10"/>
        <v>0</v>
      </c>
    </row>
    <row r="22" spans="3:14" x14ac:dyDescent="0.25">
      <c r="C22" s="102" t="s">
        <v>158</v>
      </c>
      <c r="D22" s="127"/>
      <c r="E22" s="128">
        <f>D22*G12</f>
        <v>0</v>
      </c>
      <c r="F22" s="128">
        <f>D22*H12</f>
        <v>0</v>
      </c>
      <c r="G22" s="129">
        <f t="shared" si="10"/>
        <v>0</v>
      </c>
    </row>
    <row r="23" spans="3:14" x14ac:dyDescent="0.25">
      <c r="D23" s="103"/>
      <c r="J23" s="103"/>
      <c r="K23" s="103"/>
    </row>
    <row r="24" spans="3:14" x14ac:dyDescent="0.25">
      <c r="D24" s="103"/>
      <c r="J24" s="103"/>
      <c r="K24" s="103"/>
    </row>
    <row r="25" spans="3:14" x14ac:dyDescent="0.25">
      <c r="J25" s="103"/>
      <c r="K25" s="103"/>
    </row>
    <row r="26" spans="3:14" x14ac:dyDescent="0.25">
      <c r="J26" s="103"/>
      <c r="K26" s="103"/>
    </row>
  </sheetData>
  <sheetProtection sheet="1" objects="1" scenarios="1"/>
  <mergeCells count="5">
    <mergeCell ref="N6:N12"/>
    <mergeCell ref="E5:F5"/>
    <mergeCell ref="G5:H5"/>
    <mergeCell ref="J5:K5"/>
    <mergeCell ref="C13:E13"/>
  </mergeCells>
  <conditionalFormatting sqref="N6 N13:N16">
    <cfRule type="cellIs" dxfId="18" priority="5" operator="lessThan">
      <formula>1.25</formula>
    </cfRule>
    <cfRule type="cellIs" dxfId="17" priority="6" operator="greaterThan">
      <formula>1.25</formula>
    </cfRule>
  </conditionalFormatting>
  <conditionalFormatting sqref="N6:N12">
    <cfRule type="cellIs" dxfId="16" priority="1" operator="lessThan">
      <formula>5</formula>
    </cfRule>
    <cfRule type="cellIs" dxfId="15" priority="2" operator="greaterThan">
      <formula>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Q29"/>
  <sheetViews>
    <sheetView showGridLines="0" topLeftCell="B3" zoomScale="130" zoomScaleNormal="130" workbookViewId="0">
      <selection activeCell="I28" sqref="I28"/>
    </sheetView>
  </sheetViews>
  <sheetFormatPr defaultColWidth="8.7109375" defaultRowHeight="15" x14ac:dyDescent="0.25"/>
  <cols>
    <col min="1" max="1" width="0" style="88" hidden="1" customWidth="1"/>
    <col min="2" max="2" width="8.7109375" style="88"/>
    <col min="3" max="3" width="33.85546875" style="88" bestFit="1" customWidth="1"/>
    <col min="4" max="4" width="24.42578125" style="88" bestFit="1" customWidth="1"/>
    <col min="5" max="5" width="10.28515625" style="88" hidden="1" customWidth="1"/>
    <col min="6" max="6" width="11.7109375" style="88" customWidth="1"/>
    <col min="7" max="7" width="11.140625" style="88" hidden="1" customWidth="1"/>
    <col min="8" max="8" width="9" style="88" bestFit="1" customWidth="1"/>
    <col min="9" max="9" width="8.7109375" style="88"/>
    <col min="10" max="10" width="13.42578125" style="88" customWidth="1"/>
    <col min="11" max="11" width="13.5703125" style="88" customWidth="1"/>
    <col min="12" max="12" width="8.7109375" style="88"/>
    <col min="13" max="13" width="3.140625" style="88" customWidth="1"/>
    <col min="14" max="14" width="9.28515625" style="89" bestFit="1" customWidth="1"/>
    <col min="15" max="15" width="8.7109375" style="88"/>
    <col min="16" max="17" width="8.7109375" style="88" hidden="1" customWidth="1"/>
    <col min="18" max="16384" width="8.7109375" style="88"/>
  </cols>
  <sheetData>
    <row r="1" spans="3:17" hidden="1" x14ac:dyDescent="0.25"/>
    <row r="2" spans="3:17" hidden="1" x14ac:dyDescent="0.25"/>
    <row r="3" spans="3:17" x14ac:dyDescent="0.25">
      <c r="D3" s="90"/>
    </row>
    <row r="4" spans="3:17" x14ac:dyDescent="0.25">
      <c r="C4" s="173" t="s">
        <v>160</v>
      </c>
      <c r="D4" s="173"/>
      <c r="E4" s="173"/>
    </row>
    <row r="5" spans="3:17" ht="29.1" hidden="1" customHeight="1" x14ac:dyDescent="0.25">
      <c r="D5" s="113" t="s">
        <v>77</v>
      </c>
      <c r="E5" s="179" t="s">
        <v>1</v>
      </c>
      <c r="F5" s="179"/>
      <c r="G5" s="180" t="s">
        <v>6</v>
      </c>
      <c r="H5" s="180"/>
      <c r="I5" s="114" t="s">
        <v>7</v>
      </c>
      <c r="J5" s="180" t="s">
        <v>5</v>
      </c>
      <c r="K5" s="180"/>
      <c r="L5" s="115" t="s">
        <v>8</v>
      </c>
      <c r="N5" s="94" t="s">
        <v>62</v>
      </c>
      <c r="O5" s="95"/>
      <c r="P5" s="116" t="s">
        <v>74</v>
      </c>
    </row>
    <row r="6" spans="3:17" s="96" customFormat="1" ht="17.25" hidden="1" x14ac:dyDescent="0.25">
      <c r="C6" s="97"/>
      <c r="D6" s="97" t="s">
        <v>118</v>
      </c>
      <c r="E6" s="97" t="s">
        <v>2</v>
      </c>
      <c r="F6" s="97" t="s">
        <v>3</v>
      </c>
      <c r="G6" s="97" t="s">
        <v>4</v>
      </c>
      <c r="H6" s="97" t="s">
        <v>125</v>
      </c>
      <c r="I6" s="98"/>
      <c r="J6" s="97" t="s">
        <v>4</v>
      </c>
      <c r="K6" s="97" t="s">
        <v>125</v>
      </c>
      <c r="L6" s="97"/>
      <c r="N6" s="162">
        <f>P6/P7</f>
        <v>10</v>
      </c>
      <c r="P6" s="117">
        <f>LARGE(F7:F16,1)</f>
        <v>3.35</v>
      </c>
      <c r="Q6" s="118" t="s">
        <v>75</v>
      </c>
    </row>
    <row r="7" spans="3:17" hidden="1" x14ac:dyDescent="0.25">
      <c r="C7" s="102" t="s">
        <v>78</v>
      </c>
      <c r="D7" s="119">
        <v>49229</v>
      </c>
      <c r="E7" s="130">
        <v>0.26</v>
      </c>
      <c r="F7" s="131">
        <v>0.33500000000000002</v>
      </c>
      <c r="G7" s="100">
        <f>E7</f>
        <v>0.26</v>
      </c>
      <c r="H7" s="100">
        <f>F7</f>
        <v>0.33500000000000002</v>
      </c>
      <c r="I7" s="101">
        <f>H7/G7-1</f>
        <v>0.28846153846153855</v>
      </c>
      <c r="J7" s="102">
        <f>D7*G7</f>
        <v>12799.54</v>
      </c>
      <c r="K7" s="102">
        <f>D7*H7</f>
        <v>16491.715</v>
      </c>
      <c r="L7" s="102">
        <f>K7-J7</f>
        <v>3692.1749999999993</v>
      </c>
      <c r="N7" s="163"/>
      <c r="P7" s="117">
        <f>SMALL(F7:F16,1)</f>
        <v>0.33500000000000002</v>
      </c>
      <c r="Q7" s="88" t="s">
        <v>76</v>
      </c>
    </row>
    <row r="8" spans="3:17" hidden="1" x14ac:dyDescent="0.25">
      <c r="C8" s="102" t="s">
        <v>79</v>
      </c>
      <c r="D8" s="119">
        <v>100654</v>
      </c>
      <c r="E8" s="130">
        <v>0.17499999999999999</v>
      </c>
      <c r="F8" s="131">
        <v>0.33500000000000002</v>
      </c>
      <c r="G8" s="100">
        <f t="shared" ref="G8:G16" si="0">E8</f>
        <v>0.17499999999999999</v>
      </c>
      <c r="H8" s="100">
        <f t="shared" ref="H8:H16" si="1">F8</f>
        <v>0.33500000000000002</v>
      </c>
      <c r="I8" s="101">
        <f t="shared" ref="I8:I16" si="2">H8/G8-1</f>
        <v>0.91428571428571459</v>
      </c>
      <c r="J8" s="102">
        <f t="shared" ref="J8:J16" si="3">D8*G8</f>
        <v>17614.449999999997</v>
      </c>
      <c r="K8" s="102">
        <f t="shared" ref="K8:K16" si="4">D8*H8</f>
        <v>33719.090000000004</v>
      </c>
      <c r="L8" s="102">
        <f t="shared" ref="L8:L16" si="5">K8-J8</f>
        <v>16104.640000000007</v>
      </c>
      <c r="N8" s="163"/>
      <c r="P8" s="117"/>
    </row>
    <row r="9" spans="3:17" hidden="1" x14ac:dyDescent="0.25">
      <c r="C9" s="102" t="s">
        <v>80</v>
      </c>
      <c r="D9" s="119">
        <v>38418</v>
      </c>
      <c r="E9" s="130">
        <v>0.15</v>
      </c>
      <c r="F9" s="131">
        <v>0.33500000000000002</v>
      </c>
      <c r="G9" s="100">
        <f t="shared" si="0"/>
        <v>0.15</v>
      </c>
      <c r="H9" s="100">
        <f t="shared" si="1"/>
        <v>0.33500000000000002</v>
      </c>
      <c r="I9" s="101">
        <f t="shared" si="2"/>
        <v>1.2333333333333334</v>
      </c>
      <c r="J9" s="102">
        <f t="shared" si="3"/>
        <v>5762.7</v>
      </c>
      <c r="K9" s="102">
        <f t="shared" si="4"/>
        <v>12870.03</v>
      </c>
      <c r="L9" s="102">
        <f t="shared" si="5"/>
        <v>7107.3300000000008</v>
      </c>
      <c r="N9" s="163"/>
      <c r="P9" s="117"/>
    </row>
    <row r="10" spans="3:17" hidden="1" x14ac:dyDescent="0.25">
      <c r="C10" s="102" t="s">
        <v>81</v>
      </c>
      <c r="D10" s="119">
        <v>20307</v>
      </c>
      <c r="E10" s="130">
        <v>0.75</v>
      </c>
      <c r="F10" s="131">
        <v>1</v>
      </c>
      <c r="G10" s="100">
        <f t="shared" si="0"/>
        <v>0.75</v>
      </c>
      <c r="H10" s="100">
        <f t="shared" si="1"/>
        <v>1</v>
      </c>
      <c r="I10" s="101">
        <f t="shared" si="2"/>
        <v>0.33333333333333326</v>
      </c>
      <c r="J10" s="102">
        <f t="shared" si="3"/>
        <v>15230.25</v>
      </c>
      <c r="K10" s="102">
        <f t="shared" si="4"/>
        <v>20307</v>
      </c>
      <c r="L10" s="102">
        <f t="shared" si="5"/>
        <v>5076.75</v>
      </c>
      <c r="N10" s="163"/>
      <c r="P10" s="117"/>
    </row>
    <row r="11" spans="3:17" hidden="1" x14ac:dyDescent="0.25">
      <c r="C11" s="102" t="s">
        <v>82</v>
      </c>
      <c r="D11" s="119">
        <v>16348</v>
      </c>
      <c r="E11" s="130">
        <v>0.7</v>
      </c>
      <c r="F11" s="131">
        <v>0.7</v>
      </c>
      <c r="G11" s="100">
        <f t="shared" si="0"/>
        <v>0.7</v>
      </c>
      <c r="H11" s="100">
        <f t="shared" si="1"/>
        <v>0.7</v>
      </c>
      <c r="I11" s="101">
        <f t="shared" si="2"/>
        <v>0</v>
      </c>
      <c r="J11" s="102">
        <f t="shared" si="3"/>
        <v>11443.599999999999</v>
      </c>
      <c r="K11" s="102">
        <f t="shared" si="4"/>
        <v>11443.599999999999</v>
      </c>
      <c r="L11" s="102">
        <f t="shared" si="5"/>
        <v>0</v>
      </c>
      <c r="N11" s="163"/>
      <c r="P11" s="117"/>
    </row>
    <row r="12" spans="3:17" hidden="1" x14ac:dyDescent="0.25">
      <c r="C12" s="102" t="s">
        <v>83</v>
      </c>
      <c r="D12" s="119">
        <v>3265</v>
      </c>
      <c r="E12" s="130">
        <v>0.5</v>
      </c>
      <c r="F12" s="131">
        <v>0.7</v>
      </c>
      <c r="G12" s="100">
        <f t="shared" si="0"/>
        <v>0.5</v>
      </c>
      <c r="H12" s="100">
        <f t="shared" si="1"/>
        <v>0.7</v>
      </c>
      <c r="I12" s="101">
        <f t="shared" si="2"/>
        <v>0.39999999999999991</v>
      </c>
      <c r="J12" s="102">
        <f t="shared" si="3"/>
        <v>1632.5</v>
      </c>
      <c r="K12" s="102">
        <f t="shared" si="4"/>
        <v>2285.5</v>
      </c>
      <c r="L12" s="102">
        <f t="shared" si="5"/>
        <v>653</v>
      </c>
      <c r="N12" s="163"/>
    </row>
    <row r="13" spans="3:17" hidden="1" x14ac:dyDescent="0.25">
      <c r="C13" s="102" t="s">
        <v>84</v>
      </c>
      <c r="D13" s="119">
        <v>75827</v>
      </c>
      <c r="E13" s="130">
        <v>3.16</v>
      </c>
      <c r="F13" s="131">
        <v>3.35</v>
      </c>
      <c r="G13" s="100">
        <f t="shared" si="0"/>
        <v>3.16</v>
      </c>
      <c r="H13" s="100">
        <f t="shared" si="1"/>
        <v>3.35</v>
      </c>
      <c r="I13" s="101">
        <f t="shared" si="2"/>
        <v>6.0126582278480889E-2</v>
      </c>
      <c r="J13" s="102">
        <f t="shared" si="3"/>
        <v>239613.32</v>
      </c>
      <c r="K13" s="102">
        <f t="shared" si="4"/>
        <v>254020.45</v>
      </c>
      <c r="L13" s="102">
        <f t="shared" si="5"/>
        <v>14407.130000000005</v>
      </c>
      <c r="N13" s="163"/>
    </row>
    <row r="14" spans="3:17" hidden="1" x14ac:dyDescent="0.25">
      <c r="C14" s="102" t="s">
        <v>126</v>
      </c>
      <c r="D14" s="119">
        <v>43171</v>
      </c>
      <c r="E14" s="130">
        <v>3.16</v>
      </c>
      <c r="F14" s="131">
        <v>3.35</v>
      </c>
      <c r="G14" s="100">
        <f t="shared" si="0"/>
        <v>3.16</v>
      </c>
      <c r="H14" s="100">
        <f t="shared" si="1"/>
        <v>3.35</v>
      </c>
      <c r="I14" s="101">
        <f t="shared" si="2"/>
        <v>6.0126582278480889E-2</v>
      </c>
      <c r="J14" s="102">
        <f t="shared" si="3"/>
        <v>136420.36000000002</v>
      </c>
      <c r="K14" s="102">
        <f t="shared" si="4"/>
        <v>144622.85</v>
      </c>
      <c r="L14" s="102">
        <f t="shared" si="5"/>
        <v>8202.4899999999907</v>
      </c>
      <c r="N14" s="163"/>
    </row>
    <row r="15" spans="3:17" hidden="1" x14ac:dyDescent="0.25">
      <c r="C15" s="102" t="s">
        <v>86</v>
      </c>
      <c r="D15" s="119">
        <v>17652</v>
      </c>
      <c r="E15" s="130">
        <v>1</v>
      </c>
      <c r="F15" s="131">
        <v>1</v>
      </c>
      <c r="G15" s="100">
        <f t="shared" si="0"/>
        <v>1</v>
      </c>
      <c r="H15" s="100">
        <f t="shared" si="1"/>
        <v>1</v>
      </c>
      <c r="I15" s="101">
        <f t="shared" si="2"/>
        <v>0</v>
      </c>
      <c r="J15" s="102">
        <f t="shared" si="3"/>
        <v>17652</v>
      </c>
      <c r="K15" s="102">
        <f t="shared" si="4"/>
        <v>17652</v>
      </c>
      <c r="L15" s="102">
        <f t="shared" si="5"/>
        <v>0</v>
      </c>
      <c r="N15" s="163"/>
    </row>
    <row r="16" spans="3:17" hidden="1" x14ac:dyDescent="0.25">
      <c r="C16" s="102" t="s">
        <v>87</v>
      </c>
      <c r="D16" s="119">
        <v>20728</v>
      </c>
      <c r="E16" s="130">
        <v>0.3</v>
      </c>
      <c r="F16" s="131">
        <v>0.33500000000000002</v>
      </c>
      <c r="G16" s="100">
        <f t="shared" si="0"/>
        <v>0.3</v>
      </c>
      <c r="H16" s="100">
        <f t="shared" si="1"/>
        <v>0.33500000000000002</v>
      </c>
      <c r="I16" s="101">
        <f t="shared" si="2"/>
        <v>0.1166666666666667</v>
      </c>
      <c r="J16" s="102">
        <f t="shared" si="3"/>
        <v>6218.4</v>
      </c>
      <c r="K16" s="102">
        <f t="shared" si="4"/>
        <v>6943.88</v>
      </c>
      <c r="L16" s="102">
        <f t="shared" si="5"/>
        <v>725.48000000000047</v>
      </c>
      <c r="N16" s="181"/>
    </row>
    <row r="17" spans="3:14" x14ac:dyDescent="0.25">
      <c r="D17" s="103"/>
      <c r="F17" s="121"/>
      <c r="G17" s="104"/>
      <c r="H17" s="104"/>
      <c r="I17" s="122"/>
      <c r="J17" s="103"/>
      <c r="K17" s="103"/>
      <c r="L17" s="103"/>
      <c r="N17" s="123"/>
    </row>
    <row r="18" spans="3:14" x14ac:dyDescent="0.25">
      <c r="D18" s="103"/>
      <c r="F18" s="121"/>
      <c r="G18" s="104"/>
      <c r="H18" s="104"/>
      <c r="I18" s="122"/>
      <c r="J18" s="103"/>
      <c r="K18" s="103"/>
      <c r="L18" s="103"/>
      <c r="N18" s="123"/>
    </row>
    <row r="19" spans="3:14" ht="17.25" x14ac:dyDescent="0.25">
      <c r="C19" s="132" t="s">
        <v>161</v>
      </c>
      <c r="D19" s="97" t="s">
        <v>118</v>
      </c>
      <c r="E19" s="99"/>
      <c r="F19" s="133" t="s">
        <v>153</v>
      </c>
      <c r="G19" s="104"/>
      <c r="H19" s="104"/>
      <c r="I19" s="122"/>
      <c r="J19" s="103"/>
      <c r="K19" s="103"/>
      <c r="L19" s="103"/>
      <c r="N19" s="123"/>
    </row>
    <row r="20" spans="3:14" x14ac:dyDescent="0.25">
      <c r="C20" s="102" t="s">
        <v>162</v>
      </c>
      <c r="D20" s="127">
        <v>0</v>
      </c>
      <c r="E20" s="134">
        <f t="shared" ref="E20:E29" si="6">D20*G7</f>
        <v>0</v>
      </c>
      <c r="F20" s="134">
        <f t="shared" ref="F20:F29" si="7">D20*H7</f>
        <v>0</v>
      </c>
      <c r="G20" s="129">
        <f t="shared" ref="G20:G25" si="8">F20-E20</f>
        <v>0</v>
      </c>
      <c r="H20" s="104"/>
      <c r="N20" s="123"/>
    </row>
    <row r="21" spans="3:14" x14ac:dyDescent="0.25">
      <c r="C21" s="102" t="s">
        <v>163</v>
      </c>
      <c r="D21" s="127">
        <v>0</v>
      </c>
      <c r="E21" s="134">
        <f t="shared" si="6"/>
        <v>0</v>
      </c>
      <c r="F21" s="134">
        <f t="shared" si="7"/>
        <v>0</v>
      </c>
      <c r="G21" s="129">
        <f t="shared" si="8"/>
        <v>0</v>
      </c>
      <c r="H21" s="104"/>
      <c r="N21" s="107"/>
    </row>
    <row r="22" spans="3:14" x14ac:dyDescent="0.25">
      <c r="C22" s="102" t="s">
        <v>164</v>
      </c>
      <c r="D22" s="127">
        <v>0</v>
      </c>
      <c r="E22" s="134">
        <f t="shared" si="6"/>
        <v>0</v>
      </c>
      <c r="F22" s="134">
        <f t="shared" si="7"/>
        <v>0</v>
      </c>
      <c r="G22" s="129">
        <f t="shared" si="8"/>
        <v>0</v>
      </c>
      <c r="H22" s="104"/>
      <c r="N22" s="107"/>
    </row>
    <row r="23" spans="3:14" x14ac:dyDescent="0.25">
      <c r="C23" s="102" t="s">
        <v>81</v>
      </c>
      <c r="D23" s="127">
        <v>0</v>
      </c>
      <c r="E23" s="134">
        <f t="shared" si="6"/>
        <v>0</v>
      </c>
      <c r="F23" s="134">
        <f t="shared" si="7"/>
        <v>0</v>
      </c>
      <c r="G23" s="129">
        <f t="shared" si="8"/>
        <v>0</v>
      </c>
      <c r="H23" s="104"/>
      <c r="N23" s="107"/>
    </row>
    <row r="24" spans="3:14" x14ac:dyDescent="0.25">
      <c r="C24" s="102" t="s">
        <v>165</v>
      </c>
      <c r="D24" s="127">
        <v>0</v>
      </c>
      <c r="E24" s="134">
        <f t="shared" si="6"/>
        <v>0</v>
      </c>
      <c r="F24" s="134">
        <f t="shared" si="7"/>
        <v>0</v>
      </c>
      <c r="G24" s="129">
        <f t="shared" si="8"/>
        <v>0</v>
      </c>
    </row>
    <row r="25" spans="3:14" x14ac:dyDescent="0.25">
      <c r="C25" s="102" t="s">
        <v>166</v>
      </c>
      <c r="D25" s="127">
        <v>0</v>
      </c>
      <c r="E25" s="134">
        <f t="shared" si="6"/>
        <v>0</v>
      </c>
      <c r="F25" s="134">
        <f t="shared" si="7"/>
        <v>0</v>
      </c>
      <c r="G25" s="129">
        <f t="shared" si="8"/>
        <v>0</v>
      </c>
    </row>
    <row r="26" spans="3:14" x14ac:dyDescent="0.25">
      <c r="C26" s="99" t="s">
        <v>84</v>
      </c>
      <c r="D26" s="127">
        <v>0</v>
      </c>
      <c r="E26" s="134">
        <f t="shared" si="6"/>
        <v>0</v>
      </c>
      <c r="F26" s="134">
        <f t="shared" si="7"/>
        <v>0</v>
      </c>
      <c r="G26" s="129">
        <f t="shared" ref="G26:G29" si="9">F26-E26</f>
        <v>0</v>
      </c>
    </row>
    <row r="27" spans="3:14" x14ac:dyDescent="0.25">
      <c r="C27" s="99" t="s">
        <v>85</v>
      </c>
      <c r="D27" s="127">
        <v>0</v>
      </c>
      <c r="E27" s="134">
        <f t="shared" si="6"/>
        <v>0</v>
      </c>
      <c r="F27" s="134">
        <f t="shared" si="7"/>
        <v>0</v>
      </c>
      <c r="G27" s="129">
        <f t="shared" si="9"/>
        <v>0</v>
      </c>
    </row>
    <row r="28" spans="3:14" x14ac:dyDescent="0.25">
      <c r="C28" s="99" t="s">
        <v>167</v>
      </c>
      <c r="D28" s="127">
        <v>0</v>
      </c>
      <c r="E28" s="134">
        <f t="shared" si="6"/>
        <v>0</v>
      </c>
      <c r="F28" s="134">
        <f t="shared" si="7"/>
        <v>0</v>
      </c>
      <c r="G28" s="129">
        <f t="shared" si="9"/>
        <v>0</v>
      </c>
    </row>
    <row r="29" spans="3:14" x14ac:dyDescent="0.25">
      <c r="C29" s="99" t="s">
        <v>168</v>
      </c>
      <c r="D29" s="127">
        <v>0</v>
      </c>
      <c r="E29" s="134">
        <f t="shared" si="6"/>
        <v>0</v>
      </c>
      <c r="F29" s="134">
        <f t="shared" si="7"/>
        <v>0</v>
      </c>
      <c r="G29" s="129">
        <f t="shared" si="9"/>
        <v>0</v>
      </c>
    </row>
  </sheetData>
  <mergeCells count="5">
    <mergeCell ref="E5:F5"/>
    <mergeCell ref="G5:H5"/>
    <mergeCell ref="J5:K5"/>
    <mergeCell ref="N6:N16"/>
    <mergeCell ref="C4:E4"/>
  </mergeCells>
  <conditionalFormatting sqref="N6 N17:N20">
    <cfRule type="cellIs" dxfId="14" priority="6" operator="lessThan">
      <formula>1.25</formula>
    </cfRule>
    <cfRule type="cellIs" dxfId="13" priority="7" operator="greaterThan">
      <formula>1.25</formula>
    </cfRule>
  </conditionalFormatting>
  <conditionalFormatting sqref="N6:N16">
    <cfRule type="cellIs" dxfId="12" priority="1" operator="equal">
      <formula>10</formula>
    </cfRule>
    <cfRule type="cellIs" dxfId="11" priority="2" operator="lessThan">
      <formula>10</formula>
    </cfRule>
    <cfRule type="cellIs" dxfId="10" priority="3" operator="greaterThan">
      <formula>10</formula>
    </cfRule>
    <cfRule type="cellIs" dxfId="9" priority="4" operator="lessThan">
      <formula>5</formula>
    </cfRule>
    <cfRule type="cellIs" dxfId="8" priority="5" operator="greaterThan">
      <formula>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52"/>
  <sheetViews>
    <sheetView showGridLines="0" topLeftCell="B3" zoomScale="85" zoomScaleNormal="85" workbookViewId="0">
      <selection activeCell="F41" sqref="F41"/>
    </sheetView>
  </sheetViews>
  <sheetFormatPr defaultColWidth="8.7109375" defaultRowHeight="15" x14ac:dyDescent="0.25"/>
  <cols>
    <col min="1" max="1" width="0" style="88" hidden="1" customWidth="1"/>
    <col min="2" max="2" width="8.7109375" style="88"/>
    <col min="3" max="3" width="33.85546875" style="88" bestFit="1" customWidth="1"/>
    <col min="4" max="4" width="14.85546875" style="88" hidden="1" customWidth="1"/>
    <col min="5" max="5" width="24" style="88" customWidth="1"/>
    <col min="6" max="6" width="24.85546875" style="88" customWidth="1"/>
    <col min="7" max="7" width="16.42578125" style="88" customWidth="1"/>
    <col min="8" max="8" width="11.7109375" style="88" customWidth="1"/>
    <col min="9" max="9" width="14.140625" style="88" hidden="1" customWidth="1"/>
    <col min="10" max="10" width="12.85546875" style="88" hidden="1" customWidth="1"/>
    <col min="11" max="11" width="8.7109375" style="88" hidden="1" customWidth="1"/>
    <col min="12" max="12" width="14.140625" style="88" hidden="1" customWidth="1"/>
    <col min="13" max="14" width="8.7109375" style="88" hidden="1" customWidth="1"/>
    <col min="15" max="16" width="8.7109375" style="88" customWidth="1"/>
    <col min="17" max="16384" width="8.7109375" style="88"/>
  </cols>
  <sheetData>
    <row r="1" spans="3:14" hidden="1" x14ac:dyDescent="0.25"/>
    <row r="2" spans="3:14" hidden="1" x14ac:dyDescent="0.25"/>
    <row r="3" spans="3:14" x14ac:dyDescent="0.25">
      <c r="G3" s="90"/>
    </row>
    <row r="4" spans="3:14" ht="18.75" x14ac:dyDescent="0.3">
      <c r="C4" s="182" t="s">
        <v>160</v>
      </c>
      <c r="D4" s="182"/>
      <c r="E4" s="182"/>
      <c r="F4" s="182"/>
      <c r="G4" s="182"/>
      <c r="H4" s="182"/>
    </row>
    <row r="5" spans="3:14" ht="29.1" hidden="1" customHeight="1" x14ac:dyDescent="0.25">
      <c r="G5" s="113" t="s">
        <v>77</v>
      </c>
      <c r="H5" s="115"/>
      <c r="I5" s="95"/>
    </row>
    <row r="6" spans="3:14" s="96" customFormat="1" ht="17.25" hidden="1" x14ac:dyDescent="0.25">
      <c r="C6" s="97"/>
      <c r="D6" s="97"/>
      <c r="E6" s="97"/>
      <c r="F6" s="97"/>
      <c r="G6" s="97" t="s">
        <v>118</v>
      </c>
      <c r="H6" s="97" t="s">
        <v>3</v>
      </c>
      <c r="K6" s="96" t="s">
        <v>175</v>
      </c>
    </row>
    <row r="7" spans="3:14" hidden="1" x14ac:dyDescent="0.25">
      <c r="C7" s="102" t="s">
        <v>78</v>
      </c>
      <c r="D7" s="102"/>
      <c r="E7" s="102"/>
      <c r="F7" s="102"/>
      <c r="G7" s="119">
        <v>49229</v>
      </c>
      <c r="H7" s="131">
        <v>0.51</v>
      </c>
      <c r="K7" s="88">
        <v>0.08</v>
      </c>
      <c r="M7" s="88" t="s">
        <v>176</v>
      </c>
      <c r="N7" s="88">
        <v>0.8</v>
      </c>
    </row>
    <row r="8" spans="3:14" hidden="1" x14ac:dyDescent="0.25">
      <c r="C8" s="102" t="s">
        <v>79</v>
      </c>
      <c r="D8" s="102"/>
      <c r="E8" s="102"/>
      <c r="F8" s="102"/>
      <c r="G8" s="119">
        <v>100654</v>
      </c>
      <c r="H8" s="131">
        <v>0.51</v>
      </c>
      <c r="M8" s="88" t="s">
        <v>177</v>
      </c>
      <c r="N8" s="88">
        <v>0</v>
      </c>
    </row>
    <row r="9" spans="3:14" hidden="1" x14ac:dyDescent="0.25">
      <c r="C9" s="102" t="s">
        <v>80</v>
      </c>
      <c r="D9" s="102"/>
      <c r="E9" s="102"/>
      <c r="F9" s="102"/>
      <c r="G9" s="119">
        <v>38418</v>
      </c>
      <c r="H9" s="131">
        <v>0.51</v>
      </c>
    </row>
    <row r="10" spans="3:14" hidden="1" x14ac:dyDescent="0.25">
      <c r="C10" s="102" t="s">
        <v>81</v>
      </c>
      <c r="D10" s="102"/>
      <c r="E10" s="102"/>
      <c r="F10" s="102"/>
      <c r="G10" s="119">
        <v>20307</v>
      </c>
      <c r="H10" s="131">
        <v>1.5229999999999999</v>
      </c>
    </row>
    <row r="11" spans="3:14" hidden="1" x14ac:dyDescent="0.25">
      <c r="C11" s="102" t="s">
        <v>82</v>
      </c>
      <c r="D11" s="102"/>
      <c r="E11" s="102"/>
      <c r="F11" s="102"/>
      <c r="G11" s="119">
        <v>16348</v>
      </c>
      <c r="H11" s="131">
        <v>1.0660000000000001</v>
      </c>
    </row>
    <row r="12" spans="3:14" hidden="1" x14ac:dyDescent="0.25">
      <c r="C12" s="102" t="s">
        <v>83</v>
      </c>
      <c r="D12" s="102"/>
      <c r="E12" s="102"/>
      <c r="F12" s="102"/>
      <c r="G12" s="119">
        <v>3265</v>
      </c>
      <c r="H12" s="131">
        <v>1.0660000000000001</v>
      </c>
    </row>
    <row r="13" spans="3:14" hidden="1" x14ac:dyDescent="0.25">
      <c r="C13" s="102" t="s">
        <v>84</v>
      </c>
      <c r="D13" s="102"/>
      <c r="E13" s="102"/>
      <c r="F13" s="102"/>
      <c r="G13" s="119">
        <v>75827</v>
      </c>
      <c r="H13" s="131">
        <v>5.0999999999999996</v>
      </c>
    </row>
    <row r="14" spans="3:14" hidden="1" x14ac:dyDescent="0.25">
      <c r="C14" s="102" t="s">
        <v>126</v>
      </c>
      <c r="D14" s="102"/>
      <c r="E14" s="102"/>
      <c r="F14" s="102"/>
      <c r="G14" s="119">
        <v>43171</v>
      </c>
      <c r="H14" s="131">
        <v>5.0999999999999996</v>
      </c>
    </row>
    <row r="15" spans="3:14" hidden="1" x14ac:dyDescent="0.25">
      <c r="C15" s="102" t="s">
        <v>86</v>
      </c>
      <c r="D15" s="102"/>
      <c r="E15" s="102"/>
      <c r="F15" s="102"/>
      <c r="G15" s="119">
        <v>17652</v>
      </c>
      <c r="H15" s="131">
        <v>1.5229999999999999</v>
      </c>
    </row>
    <row r="16" spans="3:14" hidden="1" x14ac:dyDescent="0.25">
      <c r="C16" s="102" t="s">
        <v>87</v>
      </c>
      <c r="D16" s="102"/>
      <c r="E16" s="102"/>
      <c r="F16" s="102"/>
      <c r="G16" s="119">
        <v>20728</v>
      </c>
      <c r="H16" s="131">
        <v>0.51</v>
      </c>
    </row>
    <row r="17" spans="3:13" hidden="1" x14ac:dyDescent="0.25">
      <c r="G17" s="103"/>
      <c r="H17" s="121"/>
    </row>
    <row r="18" spans="3:13" ht="31.5" customHeight="1" x14ac:dyDescent="0.25">
      <c r="C18" s="183" t="s">
        <v>182</v>
      </c>
      <c r="D18" s="183"/>
      <c r="E18" s="183"/>
      <c r="F18" s="183"/>
      <c r="G18" s="183"/>
      <c r="H18" s="183"/>
    </row>
    <row r="19" spans="3:13" x14ac:dyDescent="0.25">
      <c r="G19" s="103"/>
      <c r="H19" s="121"/>
    </row>
    <row r="20" spans="3:13" ht="60" x14ac:dyDescent="0.5">
      <c r="C20" s="154" t="s">
        <v>161</v>
      </c>
      <c r="D20" s="94" t="s">
        <v>179</v>
      </c>
      <c r="E20" s="94" t="s">
        <v>180</v>
      </c>
      <c r="F20" s="94" t="s">
        <v>181</v>
      </c>
      <c r="G20" s="150" t="s">
        <v>118</v>
      </c>
      <c r="H20" s="126" t="s">
        <v>153</v>
      </c>
      <c r="J20" s="151" t="s">
        <v>178</v>
      </c>
    </row>
    <row r="21" spans="3:13" x14ac:dyDescent="0.25">
      <c r="C21" s="102" t="s">
        <v>162</v>
      </c>
      <c r="D21" s="152" t="s">
        <v>177</v>
      </c>
      <c r="E21" s="152"/>
      <c r="F21" s="152"/>
      <c r="G21" s="127"/>
      <c r="H21" s="134">
        <f>((J21+M21+H7)*G21)</f>
        <v>0</v>
      </c>
      <c r="I21" s="121">
        <f>((J21+L21+H7)*G21)</f>
        <v>0</v>
      </c>
      <c r="J21" s="88">
        <f>$K$7*F21</f>
        <v>0</v>
      </c>
      <c r="L21" s="121">
        <f>VLOOKUP(D21,$M$7:$N$8,2)</f>
        <v>0</v>
      </c>
      <c r="M21" s="88">
        <f>E21*$K$7</f>
        <v>0</v>
      </c>
    </row>
    <row r="22" spans="3:13" x14ac:dyDescent="0.25">
      <c r="C22" s="102" t="s">
        <v>163</v>
      </c>
      <c r="D22" s="152"/>
      <c r="E22" s="152"/>
      <c r="F22" s="152"/>
      <c r="G22" s="127"/>
      <c r="H22" s="134">
        <f>((J22+M22+H8)*G22)</f>
        <v>0</v>
      </c>
      <c r="I22" s="121" t="e">
        <f>((J22+L22+H8)*G22)</f>
        <v>#N/A</v>
      </c>
      <c r="J22" s="88">
        <f t="shared" ref="J22:J30" si="0">$K$7*F22</f>
        <v>0</v>
      </c>
      <c r="L22" s="121" t="e">
        <f t="shared" ref="L22:L30" si="1">VLOOKUP(D22,$M$7:$N$8,2)</f>
        <v>#N/A</v>
      </c>
      <c r="M22" s="88">
        <f t="shared" ref="M22:M30" si="2">E22*$K$7</f>
        <v>0</v>
      </c>
    </row>
    <row r="23" spans="3:13" x14ac:dyDescent="0.25">
      <c r="C23" s="102" t="s">
        <v>164</v>
      </c>
      <c r="D23" s="152"/>
      <c r="E23" s="152"/>
      <c r="F23" s="152"/>
      <c r="G23" s="127"/>
      <c r="H23" s="134">
        <f t="shared" ref="H23:H30" si="3">((J23+M23+H9)*G23)</f>
        <v>0</v>
      </c>
      <c r="I23" s="121" t="e">
        <f t="shared" ref="I23:I30" si="4">((J23+L23+H9)*G23)</f>
        <v>#N/A</v>
      </c>
      <c r="J23" s="88">
        <f t="shared" si="0"/>
        <v>0</v>
      </c>
      <c r="L23" s="121" t="e">
        <f t="shared" si="1"/>
        <v>#N/A</v>
      </c>
      <c r="M23" s="88">
        <f t="shared" si="2"/>
        <v>0</v>
      </c>
    </row>
    <row r="24" spans="3:13" x14ac:dyDescent="0.25">
      <c r="C24" s="102" t="s">
        <v>81</v>
      </c>
      <c r="D24" s="152"/>
      <c r="E24" s="152"/>
      <c r="F24" s="152"/>
      <c r="G24" s="127"/>
      <c r="H24" s="134">
        <f t="shared" si="3"/>
        <v>0</v>
      </c>
      <c r="I24" s="121" t="e">
        <f t="shared" si="4"/>
        <v>#N/A</v>
      </c>
      <c r="J24" s="88">
        <f t="shared" si="0"/>
        <v>0</v>
      </c>
      <c r="L24" s="121" t="e">
        <f t="shared" si="1"/>
        <v>#N/A</v>
      </c>
      <c r="M24" s="88">
        <f t="shared" si="2"/>
        <v>0</v>
      </c>
    </row>
    <row r="25" spans="3:13" x14ac:dyDescent="0.25">
      <c r="C25" s="102" t="s">
        <v>165</v>
      </c>
      <c r="D25" s="152"/>
      <c r="E25" s="152"/>
      <c r="F25" s="152"/>
      <c r="G25" s="127"/>
      <c r="H25" s="134">
        <f t="shared" si="3"/>
        <v>0</v>
      </c>
      <c r="I25" s="121" t="e">
        <f t="shared" si="4"/>
        <v>#N/A</v>
      </c>
      <c r="J25" s="88">
        <f t="shared" si="0"/>
        <v>0</v>
      </c>
      <c r="L25" s="121" t="e">
        <f t="shared" si="1"/>
        <v>#N/A</v>
      </c>
      <c r="M25" s="88">
        <f t="shared" si="2"/>
        <v>0</v>
      </c>
    </row>
    <row r="26" spans="3:13" x14ac:dyDescent="0.25">
      <c r="C26" s="102" t="s">
        <v>166</v>
      </c>
      <c r="D26" s="152"/>
      <c r="E26" s="152"/>
      <c r="F26" s="152"/>
      <c r="G26" s="127"/>
      <c r="H26" s="134">
        <f t="shared" si="3"/>
        <v>0</v>
      </c>
      <c r="I26" s="121" t="e">
        <f t="shared" si="4"/>
        <v>#N/A</v>
      </c>
      <c r="J26" s="88">
        <f t="shared" si="0"/>
        <v>0</v>
      </c>
      <c r="L26" s="121" t="e">
        <f t="shared" si="1"/>
        <v>#N/A</v>
      </c>
      <c r="M26" s="88">
        <f t="shared" si="2"/>
        <v>0</v>
      </c>
    </row>
    <row r="27" spans="3:13" x14ac:dyDescent="0.25">
      <c r="C27" s="99" t="s">
        <v>84</v>
      </c>
      <c r="D27" s="153"/>
      <c r="E27" s="153"/>
      <c r="F27" s="152"/>
      <c r="G27" s="127"/>
      <c r="H27" s="134">
        <f t="shared" si="3"/>
        <v>0</v>
      </c>
      <c r="I27" s="121" t="e">
        <f t="shared" si="4"/>
        <v>#N/A</v>
      </c>
      <c r="J27" s="88">
        <f t="shared" si="0"/>
        <v>0</v>
      </c>
      <c r="L27" s="121" t="e">
        <f t="shared" si="1"/>
        <v>#N/A</v>
      </c>
      <c r="M27" s="88">
        <f t="shared" si="2"/>
        <v>0</v>
      </c>
    </row>
    <row r="28" spans="3:13" x14ac:dyDescent="0.25">
      <c r="C28" s="99" t="s">
        <v>85</v>
      </c>
      <c r="D28" s="153"/>
      <c r="E28" s="153"/>
      <c r="F28" s="152"/>
      <c r="G28" s="127"/>
      <c r="H28" s="134">
        <f t="shared" si="3"/>
        <v>0</v>
      </c>
      <c r="I28" s="121" t="e">
        <f t="shared" si="4"/>
        <v>#N/A</v>
      </c>
      <c r="J28" s="88">
        <f t="shared" si="0"/>
        <v>0</v>
      </c>
      <c r="L28" s="121" t="e">
        <f t="shared" si="1"/>
        <v>#N/A</v>
      </c>
      <c r="M28" s="88">
        <f t="shared" si="2"/>
        <v>0</v>
      </c>
    </row>
    <row r="29" spans="3:13" x14ac:dyDescent="0.25">
      <c r="C29" s="99" t="s">
        <v>167</v>
      </c>
      <c r="D29" s="153"/>
      <c r="E29" s="153"/>
      <c r="F29" s="152"/>
      <c r="G29" s="127"/>
      <c r="H29" s="134">
        <f t="shared" si="3"/>
        <v>0</v>
      </c>
      <c r="I29" s="121" t="e">
        <f t="shared" si="4"/>
        <v>#N/A</v>
      </c>
      <c r="J29" s="88">
        <f t="shared" si="0"/>
        <v>0</v>
      </c>
      <c r="L29" s="121" t="e">
        <f t="shared" si="1"/>
        <v>#N/A</v>
      </c>
      <c r="M29" s="88">
        <f t="shared" si="2"/>
        <v>0</v>
      </c>
    </row>
    <row r="30" spans="3:13" x14ac:dyDescent="0.25">
      <c r="C30" s="99" t="s">
        <v>168</v>
      </c>
      <c r="D30" s="153"/>
      <c r="E30" s="153"/>
      <c r="F30" s="152"/>
      <c r="G30" s="127"/>
      <c r="H30" s="134">
        <f t="shared" si="3"/>
        <v>0</v>
      </c>
      <c r="I30" s="121" t="e">
        <f t="shared" si="4"/>
        <v>#N/A</v>
      </c>
      <c r="J30" s="88">
        <f t="shared" si="0"/>
        <v>0</v>
      </c>
      <c r="L30" s="121" t="e">
        <f t="shared" si="1"/>
        <v>#N/A</v>
      </c>
      <c r="M30" s="88">
        <f t="shared" si="2"/>
        <v>0</v>
      </c>
    </row>
    <row r="37" spans="14:14" x14ac:dyDescent="0.25">
      <c r="N37" s="88">
        <v>0</v>
      </c>
    </row>
    <row r="38" spans="14:14" x14ac:dyDescent="0.25">
      <c r="N38" s="88">
        <v>1</v>
      </c>
    </row>
    <row r="39" spans="14:14" x14ac:dyDescent="0.25">
      <c r="N39" s="88">
        <v>2</v>
      </c>
    </row>
    <row r="40" spans="14:14" x14ac:dyDescent="0.25">
      <c r="N40" s="88">
        <v>3</v>
      </c>
    </row>
    <row r="41" spans="14:14" x14ac:dyDescent="0.25">
      <c r="N41" s="88">
        <v>4</v>
      </c>
    </row>
    <row r="42" spans="14:14" x14ac:dyDescent="0.25">
      <c r="N42" s="88">
        <v>5</v>
      </c>
    </row>
    <row r="43" spans="14:14" x14ac:dyDescent="0.25">
      <c r="N43" s="88">
        <v>6</v>
      </c>
    </row>
    <row r="44" spans="14:14" x14ac:dyDescent="0.25">
      <c r="N44" s="88">
        <v>7</v>
      </c>
    </row>
    <row r="45" spans="14:14" x14ac:dyDescent="0.25">
      <c r="N45" s="88">
        <v>8</v>
      </c>
    </row>
    <row r="46" spans="14:14" x14ac:dyDescent="0.25">
      <c r="N46" s="88">
        <v>9</v>
      </c>
    </row>
    <row r="47" spans="14:14" x14ac:dyDescent="0.25">
      <c r="N47" s="88">
        <v>10</v>
      </c>
    </row>
    <row r="48" spans="14:14" x14ac:dyDescent="0.25">
      <c r="N48" s="88">
        <v>11</v>
      </c>
    </row>
    <row r="49" spans="14:14" x14ac:dyDescent="0.25">
      <c r="N49" s="88">
        <v>12</v>
      </c>
    </row>
    <row r="50" spans="14:14" x14ac:dyDescent="0.25">
      <c r="N50" s="88">
        <v>13</v>
      </c>
    </row>
    <row r="51" spans="14:14" x14ac:dyDescent="0.25">
      <c r="N51" s="88">
        <v>14</v>
      </c>
    </row>
    <row r="52" spans="14:14" x14ac:dyDescent="0.25">
      <c r="N52" s="88">
        <v>15</v>
      </c>
    </row>
  </sheetData>
  <sheetProtection algorithmName="SHA-512" hashValue="XUxelG7LYNU/JZJjZL+clc9/j+jMSHTJBxZSQ06w9Z0+apz3DL58MbllASnHapVDiMmAjFpMYFM+gJwLNG5SWg==" saltValue="eoEaC8PL5WnkBUXxdoi3ZA==" spinCount="100000" sheet="1" objects="1" scenarios="1"/>
  <mergeCells count="2">
    <mergeCell ref="C4:H4"/>
    <mergeCell ref="C18:H18"/>
  </mergeCells>
  <dataValidations count="3">
    <dataValidation type="list" allowBlank="1" showInputMessage="1" showErrorMessage="1" sqref="F21:F30">
      <formula1>$N$37:$N$52</formula1>
    </dataValidation>
    <dataValidation type="list" allowBlank="1" showInputMessage="1" showErrorMessage="1" sqref="D21:D30">
      <formula1>$M$7:$M$8</formula1>
    </dataValidation>
    <dataValidation type="list" allowBlank="1" showInputMessage="1" showErrorMessage="1" sqref="E21:E30">
      <formula1>$N$37:$N$40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Q20"/>
  <sheetViews>
    <sheetView showGridLines="0" zoomScale="70" zoomScaleNormal="70" workbookViewId="0">
      <selection activeCell="H52" sqref="H52"/>
    </sheetView>
  </sheetViews>
  <sheetFormatPr defaultColWidth="8.7109375" defaultRowHeight="15" x14ac:dyDescent="0.25"/>
  <cols>
    <col min="1" max="1" width="8.7109375" style="88" customWidth="1"/>
    <col min="2" max="2" width="18.140625" style="88" customWidth="1"/>
    <col min="3" max="3" width="69.5703125" style="88" bestFit="1" customWidth="1"/>
    <col min="4" max="4" width="15" style="88" customWidth="1"/>
    <col min="5" max="5" width="10.28515625" style="88" hidden="1" customWidth="1"/>
    <col min="6" max="6" width="11.7109375" style="88" customWidth="1"/>
    <col min="7" max="7" width="21.85546875" style="88" hidden="1" customWidth="1"/>
    <col min="8" max="8" width="9" style="88" bestFit="1" customWidth="1"/>
    <col min="9" max="9" width="8.7109375" style="88" customWidth="1"/>
    <col min="10" max="10" width="13.42578125" style="88" customWidth="1"/>
    <col min="11" max="11" width="13.5703125" style="88" customWidth="1"/>
    <col min="12" max="12" width="8.7109375" style="88"/>
    <col min="13" max="13" width="3.140625" style="88" customWidth="1"/>
    <col min="14" max="14" width="9.28515625" style="89" hidden="1" customWidth="1"/>
    <col min="15" max="15" width="0" style="88" hidden="1" customWidth="1"/>
    <col min="16" max="17" width="8.7109375" style="88" hidden="1" customWidth="1"/>
    <col min="18" max="16384" width="8.7109375" style="88"/>
  </cols>
  <sheetData>
    <row r="3" spans="3:17" x14ac:dyDescent="0.25">
      <c r="D3" s="90"/>
    </row>
    <row r="4" spans="3:17" hidden="1" x14ac:dyDescent="0.25">
      <c r="D4" s="90"/>
    </row>
    <row r="5" spans="3:17" ht="29.1" hidden="1" customHeight="1" x14ac:dyDescent="0.25">
      <c r="D5" s="113" t="s">
        <v>77</v>
      </c>
      <c r="E5" s="179" t="s">
        <v>1</v>
      </c>
      <c r="F5" s="179"/>
      <c r="G5" s="180" t="s">
        <v>6</v>
      </c>
      <c r="H5" s="180"/>
      <c r="I5" s="114" t="s">
        <v>7</v>
      </c>
      <c r="J5" s="180" t="s">
        <v>5</v>
      </c>
      <c r="K5" s="180"/>
      <c r="L5" s="115" t="s">
        <v>8</v>
      </c>
      <c r="N5" s="94" t="s">
        <v>62</v>
      </c>
      <c r="O5" s="95"/>
      <c r="P5" s="116" t="s">
        <v>74</v>
      </c>
    </row>
    <row r="6" spans="3:17" s="96" customFormat="1" ht="17.25" hidden="1" x14ac:dyDescent="0.25">
      <c r="C6" s="97"/>
      <c r="D6" s="97" t="s">
        <v>118</v>
      </c>
      <c r="E6" s="97" t="s">
        <v>2</v>
      </c>
      <c r="F6" s="97" t="s">
        <v>3</v>
      </c>
      <c r="G6" s="97" t="s">
        <v>190</v>
      </c>
      <c r="H6" s="97" t="s">
        <v>191</v>
      </c>
      <c r="I6" s="98"/>
      <c r="J6" s="97" t="s">
        <v>190</v>
      </c>
      <c r="K6" s="97" t="s">
        <v>191</v>
      </c>
      <c r="L6" s="97"/>
      <c r="N6" s="162">
        <f>P6/P7</f>
        <v>1</v>
      </c>
      <c r="P6" s="117">
        <f>LARGE(F7:F8,1)</f>
        <v>0.51</v>
      </c>
      <c r="Q6" s="118" t="s">
        <v>75</v>
      </c>
    </row>
    <row r="7" spans="3:17" hidden="1" x14ac:dyDescent="0.25">
      <c r="C7" s="102" t="s">
        <v>88</v>
      </c>
      <c r="D7" s="119">
        <v>175752</v>
      </c>
      <c r="E7" s="130">
        <v>0.48599999999999999</v>
      </c>
      <c r="F7" s="131">
        <v>0.51</v>
      </c>
      <c r="G7" s="135">
        <f>E7</f>
        <v>0.48599999999999999</v>
      </c>
      <c r="H7" s="135">
        <f>F7</f>
        <v>0.51</v>
      </c>
      <c r="I7" s="101">
        <f>H7/G7-1</f>
        <v>4.9382716049382713E-2</v>
      </c>
      <c r="J7" s="102">
        <f>D7*G7</f>
        <v>85415.471999999994</v>
      </c>
      <c r="K7" s="102">
        <f>D7*H7</f>
        <v>89633.52</v>
      </c>
      <c r="L7" s="102">
        <f>K7-J7</f>
        <v>4218.0480000000098</v>
      </c>
      <c r="N7" s="163"/>
      <c r="P7" s="117">
        <f>SMALL(F7:F8,1)</f>
        <v>0.51</v>
      </c>
      <c r="Q7" s="88" t="s">
        <v>76</v>
      </c>
    </row>
    <row r="8" spans="3:17" hidden="1" x14ac:dyDescent="0.25">
      <c r="C8" s="102" t="s">
        <v>89</v>
      </c>
      <c r="D8" s="119">
        <v>953</v>
      </c>
      <c r="E8" s="130">
        <v>0.48599999999999999</v>
      </c>
      <c r="F8" s="131">
        <v>0.51</v>
      </c>
      <c r="G8" s="135">
        <f t="shared" ref="G8:H8" si="0">E8</f>
        <v>0.48599999999999999</v>
      </c>
      <c r="H8" s="135">
        <f t="shared" si="0"/>
        <v>0.51</v>
      </c>
      <c r="I8" s="101">
        <f t="shared" ref="I8" si="1">H8/G8-1</f>
        <v>4.9382716049382713E-2</v>
      </c>
      <c r="J8" s="102">
        <f t="shared" ref="J8" si="2">D8*G8</f>
        <v>463.15800000000002</v>
      </c>
      <c r="K8" s="102">
        <f t="shared" ref="K8" si="3">D8*H8</f>
        <v>486.03000000000003</v>
      </c>
      <c r="L8" s="102">
        <f t="shared" ref="L8" si="4">K8-J8</f>
        <v>22.872000000000014</v>
      </c>
      <c r="N8" s="163"/>
      <c r="P8" s="117"/>
    </row>
    <row r="9" spans="3:17" hidden="1" x14ac:dyDescent="0.25">
      <c r="C9" s="88" t="s">
        <v>189</v>
      </c>
      <c r="D9" s="103"/>
      <c r="F9" s="157">
        <v>2.2839999999999998</v>
      </c>
      <c r="G9" s="104"/>
      <c r="H9" s="104"/>
      <c r="I9" s="122"/>
      <c r="J9" s="103"/>
      <c r="K9" s="103"/>
      <c r="L9" s="103"/>
      <c r="N9" s="123"/>
    </row>
    <row r="10" spans="3:17" hidden="1" x14ac:dyDescent="0.25">
      <c r="C10" s="88" t="s">
        <v>187</v>
      </c>
      <c r="D10" s="103"/>
      <c r="F10" s="157">
        <v>5.0999999999999996</v>
      </c>
      <c r="G10" s="104"/>
      <c r="H10" s="104"/>
      <c r="I10" s="122"/>
      <c r="J10" s="103"/>
      <c r="K10" s="103"/>
      <c r="L10" s="103"/>
      <c r="N10" s="123"/>
    </row>
    <row r="11" spans="3:17" hidden="1" x14ac:dyDescent="0.25">
      <c r="C11" s="88" t="s">
        <v>188</v>
      </c>
      <c r="D11" s="103"/>
      <c r="F11" s="157">
        <v>1.0660000000000001</v>
      </c>
      <c r="G11" s="104"/>
      <c r="H11" s="104"/>
      <c r="I11" s="122"/>
      <c r="J11" s="103"/>
      <c r="K11" s="103"/>
      <c r="L11" s="103"/>
      <c r="N11" s="123"/>
    </row>
    <row r="12" spans="3:17" hidden="1" x14ac:dyDescent="0.25">
      <c r="D12" s="103"/>
      <c r="F12" s="121"/>
      <c r="G12" s="104"/>
      <c r="H12" s="104"/>
      <c r="I12" s="122"/>
      <c r="J12" s="103"/>
      <c r="K12" s="103"/>
      <c r="L12" s="103"/>
      <c r="N12" s="123"/>
    </row>
    <row r="13" spans="3:17" s="143" customFormat="1" ht="44.25" x14ac:dyDescent="0.35">
      <c r="C13" s="136" t="s">
        <v>172</v>
      </c>
      <c r="D13" s="137" t="s">
        <v>171</v>
      </c>
      <c r="E13" s="138"/>
      <c r="F13" s="139" t="s">
        <v>173</v>
      </c>
      <c r="G13" s="140"/>
      <c r="H13" s="140"/>
      <c r="I13" s="141"/>
      <c r="J13" s="142"/>
      <c r="K13" s="142"/>
      <c r="L13" s="142"/>
      <c r="N13" s="144"/>
    </row>
    <row r="14" spans="3:17" s="143" customFormat="1" ht="21" x14ac:dyDescent="0.35">
      <c r="C14" s="145" t="s">
        <v>169</v>
      </c>
      <c r="D14" s="146"/>
      <c r="E14" s="147">
        <f>D14*G7</f>
        <v>0</v>
      </c>
      <c r="F14" s="147">
        <f>D14*H7</f>
        <v>0</v>
      </c>
      <c r="G14" s="148">
        <f t="shared" ref="G14:G15" si="5">F14-E14</f>
        <v>0</v>
      </c>
      <c r="H14" s="140"/>
      <c r="N14" s="144"/>
    </row>
    <row r="15" spans="3:17" s="143" customFormat="1" ht="21" x14ac:dyDescent="0.35">
      <c r="C15" s="145" t="s">
        <v>170</v>
      </c>
      <c r="D15" s="146"/>
      <c r="E15" s="147">
        <f>D15*G8</f>
        <v>0</v>
      </c>
      <c r="F15" s="147">
        <f>D15*H8</f>
        <v>0</v>
      </c>
      <c r="G15" s="148">
        <f t="shared" si="5"/>
        <v>0</v>
      </c>
      <c r="H15" s="140"/>
      <c r="N15" s="149"/>
    </row>
    <row r="17" spans="3:6" ht="57.95" customHeight="1" x14ac:dyDescent="0.25">
      <c r="C17" s="136" t="s">
        <v>186</v>
      </c>
      <c r="D17" s="137" t="s">
        <v>171</v>
      </c>
      <c r="E17" s="138"/>
      <c r="F17" s="139" t="s">
        <v>173</v>
      </c>
    </row>
    <row r="18" spans="3:6" ht="21" x14ac:dyDescent="0.35">
      <c r="C18" s="145" t="s">
        <v>189</v>
      </c>
      <c r="D18" s="146"/>
      <c r="E18" s="147">
        <f>D18*G13</f>
        <v>0</v>
      </c>
      <c r="F18" s="147">
        <f>$F$9*D18</f>
        <v>0</v>
      </c>
    </row>
    <row r="19" spans="3:6" ht="21" x14ac:dyDescent="0.35">
      <c r="C19" s="145" t="s">
        <v>187</v>
      </c>
      <c r="D19" s="146"/>
      <c r="F19" s="147">
        <f>F10*D19</f>
        <v>0</v>
      </c>
    </row>
    <row r="20" spans="3:6" ht="21" x14ac:dyDescent="0.35">
      <c r="C20" s="145" t="s">
        <v>188</v>
      </c>
      <c r="D20" s="146"/>
      <c r="F20" s="147">
        <f>F11*D20</f>
        <v>0</v>
      </c>
    </row>
  </sheetData>
  <sheetProtection sheet="1" objects="1" scenarios="1"/>
  <mergeCells count="4">
    <mergeCell ref="E5:F5"/>
    <mergeCell ref="G5:H5"/>
    <mergeCell ref="J5:K5"/>
    <mergeCell ref="N6:N8"/>
  </mergeCells>
  <conditionalFormatting sqref="N6 N9:N14">
    <cfRule type="cellIs" dxfId="7" priority="6" operator="lessThan">
      <formula>1.25</formula>
    </cfRule>
    <cfRule type="cellIs" dxfId="6" priority="7" operator="greaterThan">
      <formula>1.25</formula>
    </cfRule>
  </conditionalFormatting>
  <conditionalFormatting sqref="N6:N8">
    <cfRule type="cellIs" dxfId="5" priority="1" operator="equal">
      <formula>10</formula>
    </cfRule>
    <cfRule type="cellIs" dxfId="4" priority="2" operator="lessThan">
      <formula>10</formula>
    </cfRule>
    <cfRule type="cellIs" dxfId="3" priority="3" operator="greaterThan">
      <formula>10</formula>
    </cfRule>
    <cfRule type="cellIs" dxfId="2" priority="4" operator="lessThan">
      <formula>5</formula>
    </cfRule>
    <cfRule type="cellIs" dxfId="1" priority="5" operator="greaterThan">
      <formula>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0"/>
  <sheetViews>
    <sheetView showGridLines="0" zoomScale="85" zoomScaleNormal="85" workbookViewId="0">
      <pane xSplit="2" ySplit="4" topLeftCell="C5" activePane="bottomRight" state="frozenSplit"/>
      <selection activeCell="F8" sqref="F8"/>
      <selection pane="topRight" activeCell="F8" sqref="F8"/>
      <selection pane="bottomLeft" activeCell="F8" sqref="F8"/>
      <selection pane="bottomRight" activeCell="G39" sqref="G39"/>
    </sheetView>
  </sheetViews>
  <sheetFormatPr defaultColWidth="8.7109375" defaultRowHeight="15" x14ac:dyDescent="0.25"/>
  <cols>
    <col min="1" max="1" width="4" customWidth="1"/>
    <col min="2" max="2" width="25" customWidth="1"/>
    <col min="3" max="3" width="14.5703125" style="17" bestFit="1" customWidth="1"/>
    <col min="4" max="4" width="8.85546875" bestFit="1" customWidth="1"/>
    <col min="5" max="5" width="8.28515625" bestFit="1" customWidth="1"/>
    <col min="6" max="6" width="8.7109375" style="14"/>
    <col min="8" max="8" width="11.85546875" bestFit="1" customWidth="1"/>
    <col min="9" max="9" width="9.28515625" style="14" customWidth="1"/>
    <col min="11" max="11" width="15.140625" hidden="1" customWidth="1"/>
    <col min="12" max="12" width="15.42578125" hidden="1" customWidth="1"/>
    <col min="13" max="13" width="14.5703125" style="18" customWidth="1"/>
    <col min="14" max="14" width="15.140625" hidden="1" customWidth="1"/>
    <col min="15" max="15" width="15.42578125" hidden="1" customWidth="1"/>
    <col min="16" max="16" width="13.140625" customWidth="1"/>
    <col min="17" max="17" width="12.5703125" style="19" customWidth="1"/>
    <col min="18" max="18" width="15.85546875" customWidth="1"/>
    <col min="19" max="19" width="13.42578125" bestFit="1" customWidth="1"/>
  </cols>
  <sheetData>
    <row r="2" spans="2:19" ht="15.75" thickBot="1" x14ac:dyDescent="0.3"/>
    <row r="3" spans="2:19" ht="18.75" x14ac:dyDescent="0.3">
      <c r="D3" s="47" t="s">
        <v>123</v>
      </c>
      <c r="E3" s="190" t="s">
        <v>123</v>
      </c>
      <c r="F3" s="191"/>
      <c r="G3" s="192"/>
      <c r="H3" s="187" t="s">
        <v>124</v>
      </c>
      <c r="I3" s="188"/>
      <c r="J3" s="189"/>
      <c r="M3" s="61">
        <f>M29</f>
        <v>109023.63152710001</v>
      </c>
      <c r="P3" s="58">
        <f>Q29+M29</f>
        <v>123679.00920910001</v>
      </c>
      <c r="Q3" s="64">
        <f>Q29</f>
        <v>14655.377682000004</v>
      </c>
      <c r="R3" s="62"/>
    </row>
    <row r="4" spans="2:19" ht="31.5" x14ac:dyDescent="0.25">
      <c r="B4" s="9" t="s">
        <v>90</v>
      </c>
      <c r="C4" s="52" t="s">
        <v>129</v>
      </c>
      <c r="D4" s="48" t="s">
        <v>2</v>
      </c>
      <c r="E4" s="31" t="s">
        <v>119</v>
      </c>
      <c r="F4" s="15" t="s">
        <v>92</v>
      </c>
      <c r="G4" s="32" t="s">
        <v>121</v>
      </c>
      <c r="H4" s="44" t="s">
        <v>120</v>
      </c>
      <c r="I4" s="16" t="s">
        <v>92</v>
      </c>
      <c r="J4" s="45" t="s">
        <v>122</v>
      </c>
      <c r="K4" s="42" t="s">
        <v>91</v>
      </c>
      <c r="L4" s="15" t="s">
        <v>130</v>
      </c>
      <c r="M4" s="15" t="s">
        <v>127</v>
      </c>
      <c r="N4" s="16" t="s">
        <v>91</v>
      </c>
      <c r="O4" s="16" t="s">
        <v>131</v>
      </c>
      <c r="P4" s="16" t="s">
        <v>128</v>
      </c>
      <c r="Q4" s="16" t="s">
        <v>132</v>
      </c>
    </row>
    <row r="5" spans="2:19" ht="14.45" customHeight="1" x14ac:dyDescent="0.25">
      <c r="B5" s="10" t="s">
        <v>93</v>
      </c>
      <c r="C5" s="53" t="s">
        <v>94</v>
      </c>
      <c r="D5" s="49">
        <v>0.55000000000000004</v>
      </c>
      <c r="E5" s="33">
        <v>1.2</v>
      </c>
      <c r="F5" s="13">
        <f>E5/D5-1</f>
        <v>1.1818181818181817</v>
      </c>
      <c r="G5" s="34">
        <v>2.8E-3</v>
      </c>
      <c r="H5" s="33">
        <f>'OP &amp; TTP'!F6</f>
        <v>1.25</v>
      </c>
      <c r="I5" s="13">
        <f>H5/D5-1</f>
        <v>1.2727272727272725</v>
      </c>
      <c r="J5" s="46">
        <f>'OP &amp; TTP'!H6</f>
        <v>2.9625000000000003E-3</v>
      </c>
      <c r="K5" s="43">
        <v>19052.679442500001</v>
      </c>
      <c r="L5" s="11">
        <v>41569.482419999993</v>
      </c>
      <c r="M5" s="55">
        <f>L5-K5</f>
        <v>22516.802977499992</v>
      </c>
      <c r="N5" s="11">
        <f>'OP &amp; TTP'!J7</f>
        <v>0</v>
      </c>
      <c r="O5" s="11">
        <f>'OP &amp; TTP'!K6</f>
        <v>0</v>
      </c>
      <c r="P5" s="20">
        <f>O5-K5</f>
        <v>-19052.679442500001</v>
      </c>
      <c r="Q5" s="56">
        <f>P5-M5</f>
        <v>-41569.482419999993</v>
      </c>
      <c r="R5" s="27"/>
    </row>
    <row r="6" spans="2:19" ht="15" customHeight="1" x14ac:dyDescent="0.25">
      <c r="B6" s="12" t="s">
        <v>95</v>
      </c>
      <c r="C6" s="53" t="s">
        <v>96</v>
      </c>
      <c r="D6" s="49">
        <v>0.55000000000000004</v>
      </c>
      <c r="E6" s="33">
        <v>1.2</v>
      </c>
      <c r="F6" s="13">
        <f t="shared" ref="F6:F28" si="0">E6/D6-1</f>
        <v>1.1818181818181817</v>
      </c>
      <c r="G6" s="34">
        <v>5.0000000000000001E-4</v>
      </c>
      <c r="H6" s="33">
        <f>'OP &amp; TTP'!F12</f>
        <v>1.25</v>
      </c>
      <c r="I6" s="13">
        <f>H6/D6-1</f>
        <v>1.2727272727272725</v>
      </c>
      <c r="J6" s="46">
        <f>'OP &amp; TTP'!H12</f>
        <v>5.1000000000000004E-4</v>
      </c>
      <c r="K6" s="43">
        <v>1300.2472032000003</v>
      </c>
      <c r="L6" s="11">
        <v>2836.9029888000005</v>
      </c>
      <c r="M6" s="55">
        <f t="shared" ref="M6:M28" si="1">L6-K6</f>
        <v>1536.6557856000002</v>
      </c>
      <c r="N6" s="11">
        <f>'OP &amp; TTP'!J13</f>
        <v>0</v>
      </c>
      <c r="O6" s="11">
        <f>'OP &amp; TTP'!K12</f>
        <v>0</v>
      </c>
      <c r="P6" s="20">
        <f t="shared" ref="P6:P29" si="2">O6-K6</f>
        <v>-1300.2472032000003</v>
      </c>
      <c r="Q6" s="56">
        <f t="shared" ref="Q6:Q28" si="3">P6-M6</f>
        <v>-2836.9029888000005</v>
      </c>
      <c r="R6" s="27"/>
      <c r="S6" s="60"/>
    </row>
    <row r="7" spans="2:19" x14ac:dyDescent="0.25">
      <c r="B7" s="10" t="s">
        <v>97</v>
      </c>
      <c r="C7" s="53" t="s">
        <v>98</v>
      </c>
      <c r="D7" s="49">
        <v>0.87</v>
      </c>
      <c r="E7" s="33">
        <v>1.3</v>
      </c>
      <c r="F7" s="13">
        <f t="shared" si="0"/>
        <v>0.49425287356321834</v>
      </c>
      <c r="G7" s="34">
        <v>2.76E-2</v>
      </c>
      <c r="H7" s="33">
        <f>'ZÁHRADY, ZAST.PLOCHY'!F7</f>
        <v>1.9790000000000001</v>
      </c>
      <c r="I7" s="13">
        <f t="shared" ref="I7:I12" si="4">H7/D7-1</f>
        <v>1.2747126436781611</v>
      </c>
      <c r="J7" s="46">
        <f>'ZÁHRADY, ZAST.PLOCHY'!H7</f>
        <v>4.1954800000000007E-2</v>
      </c>
      <c r="K7" s="43">
        <v>4360.3829280000009</v>
      </c>
      <c r="L7" s="11">
        <v>6515.5147200000001</v>
      </c>
      <c r="M7" s="55">
        <f t="shared" si="1"/>
        <v>2155.1317919999992</v>
      </c>
      <c r="N7" s="11">
        <f>'ZÁHRADY, ZAST.PLOCHY'!J7</f>
        <v>9447.496344000001</v>
      </c>
      <c r="O7" s="11">
        <f>'ZÁHRADY, ZAST.PLOCHY'!K7</f>
        <v>9918.6181776000012</v>
      </c>
      <c r="P7" s="20">
        <f t="shared" si="2"/>
        <v>5558.2352496000003</v>
      </c>
      <c r="Q7" s="56">
        <f t="shared" si="3"/>
        <v>3403.1034576000011</v>
      </c>
      <c r="R7" s="27"/>
    </row>
    <row r="8" spans="2:19" x14ac:dyDescent="0.25">
      <c r="B8" s="10" t="s">
        <v>99</v>
      </c>
      <c r="C8" s="53" t="s">
        <v>100</v>
      </c>
      <c r="D8" s="49">
        <v>0.46</v>
      </c>
      <c r="E8" s="33">
        <v>0.6</v>
      </c>
      <c r="F8" s="13">
        <f t="shared" si="0"/>
        <v>0.30434782608695632</v>
      </c>
      <c r="G8" s="34">
        <v>1.2699999999999999E-2</v>
      </c>
      <c r="H8" s="33">
        <f>'ZÁHRADY, ZAST.PLOCHY'!F8</f>
        <v>0.91400000000000003</v>
      </c>
      <c r="I8" s="13">
        <f t="shared" si="4"/>
        <v>0.98695652173913051</v>
      </c>
      <c r="J8" s="46">
        <f>'ZÁHRADY, ZAST.PLOCHY'!H8</f>
        <v>1.93768E-2</v>
      </c>
      <c r="K8" s="43">
        <v>13531.290080000001</v>
      </c>
      <c r="L8" s="11">
        <v>17649.5088</v>
      </c>
      <c r="M8" s="55">
        <f t="shared" si="1"/>
        <v>4118.2187199999989</v>
      </c>
      <c r="N8" s="11">
        <f>'ZÁHRADY, ZAST.PLOCHY'!J8</f>
        <v>25591.787760000003</v>
      </c>
      <c r="O8" s="11">
        <f>'ZÁHRADY, ZAST.PLOCHY'!K8</f>
        <v>26886.085071999998</v>
      </c>
      <c r="P8" s="20">
        <f t="shared" si="2"/>
        <v>13354.794991999997</v>
      </c>
      <c r="Q8" s="56">
        <f t="shared" si="3"/>
        <v>9236.5762719999984</v>
      </c>
      <c r="R8" s="27"/>
    </row>
    <row r="9" spans="2:19" x14ac:dyDescent="0.25">
      <c r="B9" s="10" t="s">
        <v>104</v>
      </c>
      <c r="C9" s="53" t="s">
        <v>105</v>
      </c>
      <c r="D9" s="49">
        <v>0.86</v>
      </c>
      <c r="E9" s="33">
        <v>1.2</v>
      </c>
      <c r="F9" s="13">
        <f t="shared" ref="F9:F12" si="5">E9/D9-1</f>
        <v>0.39534883720930236</v>
      </c>
      <c r="G9" s="34">
        <v>2.5399999999999999E-2</v>
      </c>
      <c r="H9" s="33">
        <f>'ZÁHRADY, ZAST.PLOCHY'!F9</f>
        <v>1.827</v>
      </c>
      <c r="I9" s="13">
        <f t="shared" si="4"/>
        <v>1.1244186046511628</v>
      </c>
      <c r="J9" s="46">
        <f>'ZÁHRADY, ZAST.PLOCHY'!H9</f>
        <v>3.87324E-2</v>
      </c>
      <c r="K9" s="43">
        <v>10703.46024</v>
      </c>
      <c r="L9" s="11">
        <v>14935.060800000001</v>
      </c>
      <c r="M9" s="55">
        <f t="shared" ref="M9:M12" si="6">L9-K9</f>
        <v>4231.6005600000008</v>
      </c>
      <c r="N9" s="11">
        <f>'ZÁHRADY, ZAST.PLOCHY'!J9</f>
        <v>21655.838160000003</v>
      </c>
      <c r="O9" s="11">
        <f>'ZÁHRADY, ZAST.PLOCHY'!K9</f>
        <v>22738.630067999999</v>
      </c>
      <c r="P9" s="20">
        <f t="shared" si="2"/>
        <v>12035.169827999998</v>
      </c>
      <c r="Q9" s="56">
        <f t="shared" si="3"/>
        <v>7803.5692679999975</v>
      </c>
      <c r="R9" s="27"/>
    </row>
    <row r="10" spans="2:19" x14ac:dyDescent="0.25">
      <c r="B10" s="10" t="s">
        <v>106</v>
      </c>
      <c r="C10" s="53">
        <v>525591</v>
      </c>
      <c r="D10" s="49">
        <v>0.59</v>
      </c>
      <c r="E10" s="33">
        <v>0.7</v>
      </c>
      <c r="F10" s="13">
        <f t="shared" si="5"/>
        <v>0.18644067796610164</v>
      </c>
      <c r="G10" s="34">
        <v>1.4800000000000001E-2</v>
      </c>
      <c r="H10" s="33">
        <f>'ZÁHRADY, ZAST.PLOCHY'!F10</f>
        <v>1.0660000000000001</v>
      </c>
      <c r="I10" s="13">
        <f t="shared" si="4"/>
        <v>0.80677966101694931</v>
      </c>
      <c r="J10" s="46">
        <f>'ZÁHRADY, ZAST.PLOCHY'!H10</f>
        <v>2.25992E-2</v>
      </c>
      <c r="K10" s="43">
        <v>6574.0922279999995</v>
      </c>
      <c r="L10" s="11">
        <v>7799.7704399999993</v>
      </c>
      <c r="M10" s="55">
        <f t="shared" si="6"/>
        <v>1225.6782119999998</v>
      </c>
      <c r="N10" s="11">
        <f>'ZÁHRADY, ZAST.PLOCHY'!J10</f>
        <v>11309.667137999997</v>
      </c>
      <c r="O10" s="11">
        <f>'ZÁHRADY, ZAST.PLOCHY'!K10</f>
        <v>11877.936127200001</v>
      </c>
      <c r="P10" s="20">
        <f t="shared" si="2"/>
        <v>5303.843899200001</v>
      </c>
      <c r="Q10" s="56">
        <f t="shared" si="3"/>
        <v>4078.1656872000012</v>
      </c>
      <c r="R10" s="27"/>
    </row>
    <row r="11" spans="2:19" x14ac:dyDescent="0.25">
      <c r="B11" s="12" t="s">
        <v>110</v>
      </c>
      <c r="C11" s="53">
        <v>12261</v>
      </c>
      <c r="D11" s="49">
        <v>1.2</v>
      </c>
      <c r="E11" s="33">
        <v>2</v>
      </c>
      <c r="F11" s="13">
        <f t="shared" si="5"/>
        <v>0.66666666666666674</v>
      </c>
      <c r="G11" s="34">
        <v>0.42480000000000001</v>
      </c>
      <c r="H11" s="33">
        <f>'ZÁHRADY, ZAST.PLOCHY'!F11</f>
        <v>3.0449999999999999</v>
      </c>
      <c r="I11" s="13">
        <f t="shared" si="4"/>
        <v>1.5375000000000001</v>
      </c>
      <c r="J11" s="46">
        <f>'ZÁHRADY, ZAST.PLOCHY'!H11</f>
        <v>0.64675799999999994</v>
      </c>
      <c r="K11" s="43">
        <v>3125.0836799999993</v>
      </c>
      <c r="L11" s="11">
        <v>5208.4727999999996</v>
      </c>
      <c r="M11" s="55">
        <f t="shared" si="6"/>
        <v>2083.3891200000003</v>
      </c>
      <c r="N11" s="11">
        <f>'ZÁHRADY, ZAST.PLOCHY'!J11</f>
        <v>7552.2855599999994</v>
      </c>
      <c r="O11" s="11">
        <f>'ZÁHRADY, ZAST.PLOCHY'!K11</f>
        <v>7929.8998379999994</v>
      </c>
      <c r="P11" s="20">
        <f t="shared" si="2"/>
        <v>4804.8161579999996</v>
      </c>
      <c r="Q11" s="56">
        <f t="shared" si="3"/>
        <v>2721.4270379999994</v>
      </c>
      <c r="R11" s="27"/>
    </row>
    <row r="12" spans="2:19" x14ac:dyDescent="0.25">
      <c r="B12" s="12" t="s">
        <v>111</v>
      </c>
      <c r="C12" s="53">
        <v>11520</v>
      </c>
      <c r="D12" s="49">
        <v>0.63</v>
      </c>
      <c r="E12" s="33">
        <v>0.7</v>
      </c>
      <c r="F12" s="13">
        <f t="shared" si="5"/>
        <v>0.11111111111111094</v>
      </c>
      <c r="G12" s="34">
        <v>0.1487</v>
      </c>
      <c r="H12" s="87">
        <f>'ZÁHRADY, ZAST.PLOCHY'!F12</f>
        <v>1.0660000000000001</v>
      </c>
      <c r="I12" s="13">
        <f t="shared" si="4"/>
        <v>0.69206349206349205</v>
      </c>
      <c r="J12" s="46">
        <f>'ZÁHRADY, ZAST.PLOCHY'!H12</f>
        <v>0.22641839999999999</v>
      </c>
      <c r="K12" s="43">
        <v>1541.5142399999997</v>
      </c>
      <c r="L12" s="11">
        <v>1712.7935999999997</v>
      </c>
      <c r="M12" s="55">
        <f t="shared" si="6"/>
        <v>171.27936</v>
      </c>
      <c r="N12" s="11">
        <f>'ZÁHRADY, ZAST.PLOCHY'!J12</f>
        <v>2483.5507199999993</v>
      </c>
      <c r="O12" s="11">
        <f>'ZÁHRADY, ZAST.PLOCHY'!K12</f>
        <v>2608.3399679999998</v>
      </c>
      <c r="P12" s="20">
        <f t="shared" si="2"/>
        <v>1066.825728</v>
      </c>
      <c r="Q12" s="56">
        <f t="shared" si="3"/>
        <v>895.54636800000003</v>
      </c>
      <c r="R12" s="27"/>
    </row>
    <row r="13" spans="2:19" x14ac:dyDescent="0.25">
      <c r="B13" s="21" t="s">
        <v>101</v>
      </c>
      <c r="C13" s="53" t="s">
        <v>102</v>
      </c>
      <c r="D13" s="49">
        <v>1.7</v>
      </c>
      <c r="E13" s="33">
        <v>2</v>
      </c>
      <c r="F13" s="13">
        <f t="shared" si="0"/>
        <v>0.17647058823529416</v>
      </c>
      <c r="G13" s="34">
        <v>3.0999999999999999E-3</v>
      </c>
      <c r="H13" s="33">
        <v>2</v>
      </c>
      <c r="I13" s="13">
        <f>H13/D13-1</f>
        <v>0.17647058823529416</v>
      </c>
      <c r="J13" s="34">
        <v>3.0999999999999999E-3</v>
      </c>
      <c r="K13" s="43">
        <v>2977</v>
      </c>
      <c r="L13" s="11">
        <v>3418</v>
      </c>
      <c r="M13" s="55">
        <f t="shared" si="1"/>
        <v>441</v>
      </c>
      <c r="N13" s="11">
        <v>2977</v>
      </c>
      <c r="O13" s="11">
        <v>3418</v>
      </c>
      <c r="P13" s="20">
        <f t="shared" si="2"/>
        <v>441</v>
      </c>
      <c r="Q13" s="56">
        <f t="shared" si="3"/>
        <v>0</v>
      </c>
      <c r="R13" s="27"/>
    </row>
    <row r="14" spans="2:19" x14ac:dyDescent="0.25">
      <c r="B14" s="22" t="s">
        <v>103</v>
      </c>
      <c r="C14" s="53">
        <v>12418</v>
      </c>
      <c r="D14" s="49">
        <v>1.7</v>
      </c>
      <c r="E14" s="33">
        <v>2</v>
      </c>
      <c r="F14" s="13">
        <f t="shared" si="0"/>
        <v>0.17647058823529416</v>
      </c>
      <c r="G14" s="34">
        <v>3.0999999999999999E-3</v>
      </c>
      <c r="H14" s="33">
        <v>2</v>
      </c>
      <c r="I14" s="13">
        <f t="shared" ref="I14:I28" si="7">H14/D14-1</f>
        <v>0.17647058823529416</v>
      </c>
      <c r="J14" s="34">
        <v>3.0999999999999999E-3</v>
      </c>
      <c r="K14" s="43">
        <v>19</v>
      </c>
      <c r="L14" s="11">
        <v>38</v>
      </c>
      <c r="M14" s="55">
        <f t="shared" si="1"/>
        <v>19</v>
      </c>
      <c r="N14" s="11">
        <v>19</v>
      </c>
      <c r="O14" s="11">
        <v>38</v>
      </c>
      <c r="P14" s="20">
        <f t="shared" si="2"/>
        <v>19</v>
      </c>
      <c r="Q14" s="56">
        <f t="shared" si="3"/>
        <v>0</v>
      </c>
      <c r="R14" s="27"/>
    </row>
    <row r="15" spans="2:19" x14ac:dyDescent="0.25">
      <c r="B15" s="12" t="s">
        <v>78</v>
      </c>
      <c r="C15" s="53" t="s">
        <v>112</v>
      </c>
      <c r="D15" s="50">
        <v>0.26</v>
      </c>
      <c r="E15" s="35">
        <v>0.33500000000000002</v>
      </c>
      <c r="F15" s="13">
        <f t="shared" ref="F15:F24" si="8">E15/D15-1</f>
        <v>0.28846153846153855</v>
      </c>
      <c r="G15" s="36">
        <v>0.33500000000000002</v>
      </c>
      <c r="H15" s="35">
        <f>'STAVBY bez podlaží'!F7</f>
        <v>0.33500000000000002</v>
      </c>
      <c r="I15" s="13">
        <f t="shared" si="7"/>
        <v>0.28846153846153855</v>
      </c>
      <c r="J15" s="38">
        <f>'STAVBY bez podlaží'!H7</f>
        <v>0.33500000000000002</v>
      </c>
      <c r="K15" s="43">
        <v>12799.54</v>
      </c>
      <c r="L15" s="11">
        <v>16491.715</v>
      </c>
      <c r="M15" s="55">
        <f t="shared" ref="M15:M24" si="9">L15-K15</f>
        <v>3692.1749999999993</v>
      </c>
      <c r="N15" s="11">
        <f>'STAVBY bez podlaží'!J7</f>
        <v>12799.54</v>
      </c>
      <c r="O15" s="11">
        <f>'STAVBY bez podlaží'!K7</f>
        <v>16491.715</v>
      </c>
      <c r="P15" s="20">
        <f t="shared" si="2"/>
        <v>3692.1749999999993</v>
      </c>
      <c r="Q15" s="56">
        <f t="shared" si="3"/>
        <v>0</v>
      </c>
      <c r="R15" s="27"/>
    </row>
    <row r="16" spans="2:19" x14ac:dyDescent="0.25">
      <c r="B16" s="12" t="s">
        <v>79</v>
      </c>
      <c r="C16" s="53">
        <v>100654</v>
      </c>
      <c r="D16" s="50">
        <v>0.17499999999999999</v>
      </c>
      <c r="E16" s="35">
        <v>0.33500000000000002</v>
      </c>
      <c r="F16" s="13">
        <f t="shared" si="8"/>
        <v>0.91428571428571459</v>
      </c>
      <c r="G16" s="36">
        <v>0.33500000000000002</v>
      </c>
      <c r="H16" s="35">
        <f>'STAVBY bez podlaží'!F8</f>
        <v>0.33500000000000002</v>
      </c>
      <c r="I16" s="13">
        <f t="shared" si="7"/>
        <v>0.91428571428571459</v>
      </c>
      <c r="J16" s="38">
        <f>'STAVBY bez podlaží'!H8</f>
        <v>0.33500000000000002</v>
      </c>
      <c r="K16" s="43">
        <v>17614.449999999997</v>
      </c>
      <c r="L16" s="11">
        <v>33719.090000000004</v>
      </c>
      <c r="M16" s="55">
        <f t="shared" si="9"/>
        <v>16104.640000000007</v>
      </c>
      <c r="N16" s="11">
        <f>'STAVBY bez podlaží'!J8</f>
        <v>17614.449999999997</v>
      </c>
      <c r="O16" s="11">
        <f>'STAVBY bez podlaží'!K8</f>
        <v>33719.090000000004</v>
      </c>
      <c r="P16" s="20">
        <f t="shared" si="2"/>
        <v>16104.640000000007</v>
      </c>
      <c r="Q16" s="56">
        <f t="shared" si="3"/>
        <v>0</v>
      </c>
      <c r="R16" s="27"/>
    </row>
    <row r="17" spans="2:19" x14ac:dyDescent="0.25">
      <c r="B17" s="12" t="s">
        <v>80</v>
      </c>
      <c r="C17" s="53">
        <v>38418</v>
      </c>
      <c r="D17" s="50">
        <v>0.15</v>
      </c>
      <c r="E17" s="35">
        <v>0.33500000000000002</v>
      </c>
      <c r="F17" s="13">
        <f t="shared" si="8"/>
        <v>1.2333333333333334</v>
      </c>
      <c r="G17" s="34">
        <v>0.33500000000000002</v>
      </c>
      <c r="H17" s="35">
        <f>'STAVBY bez podlaží'!F9</f>
        <v>0.33500000000000002</v>
      </c>
      <c r="I17" s="13">
        <f t="shared" si="7"/>
        <v>1.2333333333333334</v>
      </c>
      <c r="J17" s="37">
        <f>'STAVBY bez podlaží'!H9</f>
        <v>0.33500000000000002</v>
      </c>
      <c r="K17" s="43">
        <v>5762.7</v>
      </c>
      <c r="L17" s="11">
        <v>12870.03</v>
      </c>
      <c r="M17" s="55">
        <f t="shared" si="9"/>
        <v>7107.3300000000008</v>
      </c>
      <c r="N17" s="11">
        <f>'STAVBY bez podlaží'!J9</f>
        <v>5762.7</v>
      </c>
      <c r="O17" s="11">
        <f>'STAVBY bez podlaží'!K9</f>
        <v>12870.03</v>
      </c>
      <c r="P17" s="20">
        <f t="shared" si="2"/>
        <v>7107.3300000000008</v>
      </c>
      <c r="Q17" s="56">
        <f t="shared" si="3"/>
        <v>0</v>
      </c>
      <c r="R17" s="27"/>
    </row>
    <row r="18" spans="2:19" x14ac:dyDescent="0.25">
      <c r="B18" s="12" t="s">
        <v>81</v>
      </c>
      <c r="C18" s="53">
        <v>20307</v>
      </c>
      <c r="D18" s="50">
        <v>0.75</v>
      </c>
      <c r="E18" s="35">
        <v>1</v>
      </c>
      <c r="F18" s="13">
        <f t="shared" si="8"/>
        <v>0.33333333333333326</v>
      </c>
      <c r="G18" s="37">
        <v>1</v>
      </c>
      <c r="H18" s="35">
        <f>'STAVBY bez podlaží'!F10</f>
        <v>1</v>
      </c>
      <c r="I18" s="13">
        <f t="shared" si="7"/>
        <v>0.33333333333333326</v>
      </c>
      <c r="J18" s="37">
        <f>'STAVBY bez podlaží'!H10</f>
        <v>1</v>
      </c>
      <c r="K18" s="43">
        <v>15230.25</v>
      </c>
      <c r="L18" s="11">
        <v>20307</v>
      </c>
      <c r="M18" s="55">
        <f t="shared" si="9"/>
        <v>5076.75</v>
      </c>
      <c r="N18" s="11">
        <f>'STAVBY bez podlaží'!J10</f>
        <v>15230.25</v>
      </c>
      <c r="O18" s="11">
        <f>'STAVBY bez podlaží'!K10</f>
        <v>20307</v>
      </c>
      <c r="P18" s="20">
        <f t="shared" si="2"/>
        <v>5076.75</v>
      </c>
      <c r="Q18" s="56">
        <f t="shared" si="3"/>
        <v>0</v>
      </c>
      <c r="R18" s="27"/>
    </row>
    <row r="19" spans="2:19" x14ac:dyDescent="0.25">
      <c r="B19" s="12" t="s">
        <v>82</v>
      </c>
      <c r="C19" s="53" t="s">
        <v>113</v>
      </c>
      <c r="D19" s="50">
        <v>0.7</v>
      </c>
      <c r="E19" s="35">
        <v>0.7</v>
      </c>
      <c r="F19" s="13">
        <f t="shared" si="8"/>
        <v>0</v>
      </c>
      <c r="G19" s="38">
        <v>0.7</v>
      </c>
      <c r="H19" s="35">
        <f>'STAVBY bez podlaží'!F11</f>
        <v>0.7</v>
      </c>
      <c r="I19" s="13">
        <f t="shared" si="7"/>
        <v>0</v>
      </c>
      <c r="J19" s="38">
        <f>'STAVBY bez podlaží'!H11</f>
        <v>0.7</v>
      </c>
      <c r="K19" s="43">
        <v>11443.599999999999</v>
      </c>
      <c r="L19" s="11">
        <v>11443.599999999999</v>
      </c>
      <c r="M19" s="55">
        <f t="shared" si="9"/>
        <v>0</v>
      </c>
      <c r="N19" s="11">
        <f>'STAVBY bez podlaží'!J11</f>
        <v>11443.599999999999</v>
      </c>
      <c r="O19" s="11">
        <f>'STAVBY bez podlaží'!K11</f>
        <v>11443.599999999999</v>
      </c>
      <c r="P19" s="20">
        <f t="shared" si="2"/>
        <v>0</v>
      </c>
      <c r="Q19" s="56">
        <f t="shared" si="3"/>
        <v>0</v>
      </c>
      <c r="R19" s="27"/>
    </row>
    <row r="20" spans="2:19" x14ac:dyDescent="0.25">
      <c r="B20" s="12" t="s">
        <v>83</v>
      </c>
      <c r="C20" s="53">
        <v>3265</v>
      </c>
      <c r="D20" s="50">
        <v>0.5</v>
      </c>
      <c r="E20" s="35">
        <v>0.7</v>
      </c>
      <c r="F20" s="13">
        <f t="shared" si="8"/>
        <v>0.39999999999999991</v>
      </c>
      <c r="G20" s="38">
        <v>0.7</v>
      </c>
      <c r="H20" s="35">
        <f>'STAVBY bez podlaží'!F12</f>
        <v>0.7</v>
      </c>
      <c r="I20" s="13">
        <f t="shared" si="7"/>
        <v>0.39999999999999991</v>
      </c>
      <c r="J20" s="38">
        <f>'STAVBY bez podlaží'!H12</f>
        <v>0.7</v>
      </c>
      <c r="K20" s="43">
        <v>1632.5</v>
      </c>
      <c r="L20" s="11">
        <v>2285.5</v>
      </c>
      <c r="M20" s="55">
        <f t="shared" si="9"/>
        <v>653</v>
      </c>
      <c r="N20" s="11">
        <f>'STAVBY bez podlaží'!J12</f>
        <v>1632.5</v>
      </c>
      <c r="O20" s="11">
        <f>'STAVBY bez podlaží'!K12</f>
        <v>2285.5</v>
      </c>
      <c r="P20" s="20">
        <f t="shared" si="2"/>
        <v>653</v>
      </c>
      <c r="Q20" s="56">
        <f t="shared" si="3"/>
        <v>0</v>
      </c>
      <c r="R20" s="27"/>
    </row>
    <row r="21" spans="2:19" x14ac:dyDescent="0.25">
      <c r="B21" s="12" t="s">
        <v>84</v>
      </c>
      <c r="C21" s="53">
        <v>75827</v>
      </c>
      <c r="D21" s="50">
        <v>3.16</v>
      </c>
      <c r="E21" s="35">
        <v>3.35</v>
      </c>
      <c r="F21" s="13">
        <f t="shared" si="8"/>
        <v>6.0126582278480889E-2</v>
      </c>
      <c r="G21" s="37">
        <v>3.35</v>
      </c>
      <c r="H21" s="35">
        <f>'STAVBY bez podlaží'!F13</f>
        <v>3.35</v>
      </c>
      <c r="I21" s="13">
        <f t="shared" si="7"/>
        <v>6.0126582278480889E-2</v>
      </c>
      <c r="J21" s="37">
        <f>'STAVBY bez podlaží'!H13</f>
        <v>3.35</v>
      </c>
      <c r="K21" s="43">
        <v>239613.32</v>
      </c>
      <c r="L21" s="11">
        <v>254020.45</v>
      </c>
      <c r="M21" s="55">
        <f t="shared" si="9"/>
        <v>14407.130000000005</v>
      </c>
      <c r="N21" s="11">
        <f>'STAVBY bez podlaží'!J13</f>
        <v>239613.32</v>
      </c>
      <c r="O21" s="11">
        <f>'STAVBY bez podlaží'!K13</f>
        <v>254020.45</v>
      </c>
      <c r="P21" s="20">
        <f t="shared" si="2"/>
        <v>14407.130000000005</v>
      </c>
      <c r="Q21" s="56">
        <f t="shared" si="3"/>
        <v>0</v>
      </c>
      <c r="R21" s="27"/>
    </row>
    <row r="22" spans="2:19" x14ac:dyDescent="0.25">
      <c r="B22" s="12" t="s">
        <v>126</v>
      </c>
      <c r="C22" s="53">
        <v>43171</v>
      </c>
      <c r="D22" s="50">
        <v>3.16</v>
      </c>
      <c r="E22" s="35">
        <v>3.35</v>
      </c>
      <c r="F22" s="13">
        <f t="shared" si="8"/>
        <v>6.0126582278480889E-2</v>
      </c>
      <c r="G22" s="37">
        <v>3.35</v>
      </c>
      <c r="H22" s="35">
        <f>'STAVBY bez podlaží'!F14</f>
        <v>3.35</v>
      </c>
      <c r="I22" s="13">
        <f t="shared" si="7"/>
        <v>6.0126582278480889E-2</v>
      </c>
      <c r="J22" s="37">
        <f>'STAVBY bez podlaží'!H14</f>
        <v>3.35</v>
      </c>
      <c r="K22" s="43">
        <v>136420.36000000002</v>
      </c>
      <c r="L22" s="11">
        <v>144622.85</v>
      </c>
      <c r="M22" s="55">
        <f t="shared" si="9"/>
        <v>8202.4899999999907</v>
      </c>
      <c r="N22" s="11">
        <f>'STAVBY bez podlaží'!J14</f>
        <v>136420.36000000002</v>
      </c>
      <c r="O22" s="11">
        <f>'STAVBY bez podlaží'!K14</f>
        <v>144622.85</v>
      </c>
      <c r="P22" s="20">
        <f t="shared" si="2"/>
        <v>8202.4899999999907</v>
      </c>
      <c r="Q22" s="56">
        <f t="shared" si="3"/>
        <v>0</v>
      </c>
      <c r="R22" s="27"/>
    </row>
    <row r="23" spans="2:19" x14ac:dyDescent="0.25">
      <c r="B23" s="12" t="s">
        <v>86</v>
      </c>
      <c r="C23" s="53" t="s">
        <v>114</v>
      </c>
      <c r="D23" s="50">
        <v>1</v>
      </c>
      <c r="E23" s="35">
        <v>1</v>
      </c>
      <c r="F23" s="13">
        <f t="shared" si="8"/>
        <v>0</v>
      </c>
      <c r="G23" s="37">
        <v>1</v>
      </c>
      <c r="H23" s="35">
        <f>'STAVBY bez podlaží'!F15</f>
        <v>1</v>
      </c>
      <c r="I23" s="13">
        <f t="shared" si="7"/>
        <v>0</v>
      </c>
      <c r="J23" s="37">
        <f>'STAVBY bez podlaží'!H15</f>
        <v>1</v>
      </c>
      <c r="K23" s="43">
        <v>17652</v>
      </c>
      <c r="L23" s="11">
        <v>17652</v>
      </c>
      <c r="M23" s="55">
        <f t="shared" si="9"/>
        <v>0</v>
      </c>
      <c r="N23" s="11">
        <f>'STAVBY bez podlaží'!J15</f>
        <v>17652</v>
      </c>
      <c r="O23" s="11">
        <f>'STAVBY bez podlaží'!K15</f>
        <v>17652</v>
      </c>
      <c r="P23" s="20">
        <f t="shared" si="2"/>
        <v>0</v>
      </c>
      <c r="Q23" s="56">
        <f t="shared" si="3"/>
        <v>0</v>
      </c>
      <c r="R23" s="27"/>
    </row>
    <row r="24" spans="2:19" x14ac:dyDescent="0.25">
      <c r="B24" s="12" t="s">
        <v>87</v>
      </c>
      <c r="C24" s="53">
        <v>20728</v>
      </c>
      <c r="D24" s="50">
        <v>0.3</v>
      </c>
      <c r="E24" s="35">
        <v>0.33500000000000002</v>
      </c>
      <c r="F24" s="13">
        <f t="shared" si="8"/>
        <v>0.1166666666666667</v>
      </c>
      <c r="G24" s="37">
        <v>0.33500000000000002</v>
      </c>
      <c r="H24" s="35">
        <f>'STAVBY bez podlaží'!F16</f>
        <v>0.33500000000000002</v>
      </c>
      <c r="I24" s="13">
        <f t="shared" si="7"/>
        <v>0.1166666666666667</v>
      </c>
      <c r="J24" s="37">
        <f>'STAVBY bez podlaží'!H16</f>
        <v>0.33500000000000002</v>
      </c>
      <c r="K24" s="43">
        <v>6218.4</v>
      </c>
      <c r="L24" s="11">
        <v>6943.88</v>
      </c>
      <c r="M24" s="55">
        <f t="shared" si="9"/>
        <v>725.48000000000047</v>
      </c>
      <c r="N24" s="11">
        <f>'STAVBY bez podlaží'!J16</f>
        <v>6218.4</v>
      </c>
      <c r="O24" s="11">
        <f>'STAVBY bez podlaží'!K16</f>
        <v>6943.88</v>
      </c>
      <c r="P24" s="20">
        <f t="shared" si="2"/>
        <v>725.48000000000047</v>
      </c>
      <c r="Q24" s="56">
        <f t="shared" si="3"/>
        <v>0</v>
      </c>
      <c r="R24" s="27"/>
    </row>
    <row r="25" spans="2:19" x14ac:dyDescent="0.25">
      <c r="B25" s="22" t="s">
        <v>107</v>
      </c>
      <c r="C25" s="53" t="s">
        <v>108</v>
      </c>
      <c r="D25" s="49">
        <v>0.86</v>
      </c>
      <c r="E25" s="33">
        <v>1.2</v>
      </c>
      <c r="F25" s="13">
        <f t="shared" si="0"/>
        <v>0.39534883720930236</v>
      </c>
      <c r="G25" s="34">
        <v>2.5399999999999999E-2</v>
      </c>
      <c r="H25" s="33">
        <v>1.2</v>
      </c>
      <c r="I25" s="13">
        <f t="shared" si="7"/>
        <v>0.39534883720930236</v>
      </c>
      <c r="J25" s="34">
        <v>2.5399999999999999E-2</v>
      </c>
      <c r="K25" s="43">
        <v>1828</v>
      </c>
      <c r="L25" s="11">
        <v>2551</v>
      </c>
      <c r="M25" s="55">
        <f t="shared" si="1"/>
        <v>723</v>
      </c>
      <c r="N25" s="11">
        <v>1828</v>
      </c>
      <c r="O25" s="11">
        <v>2551</v>
      </c>
      <c r="P25" s="20">
        <f t="shared" si="2"/>
        <v>723</v>
      </c>
      <c r="Q25" s="56">
        <f t="shared" si="3"/>
        <v>0</v>
      </c>
      <c r="R25" s="27"/>
    </row>
    <row r="26" spans="2:19" x14ac:dyDescent="0.25">
      <c r="B26" s="22" t="s">
        <v>109</v>
      </c>
      <c r="C26" s="53">
        <v>217328</v>
      </c>
      <c r="D26" s="49">
        <v>0.59</v>
      </c>
      <c r="E26" s="33">
        <v>0.7</v>
      </c>
      <c r="F26" s="13">
        <f t="shared" si="0"/>
        <v>0.18644067796610164</v>
      </c>
      <c r="G26" s="34">
        <v>1.4800000000000001E-2</v>
      </c>
      <c r="H26" s="33">
        <v>0.7</v>
      </c>
      <c r="I26" s="13">
        <f t="shared" si="7"/>
        <v>0.18644067796610164</v>
      </c>
      <c r="J26" s="34">
        <v>1.4800000000000001E-2</v>
      </c>
      <c r="K26" s="43">
        <v>2717</v>
      </c>
      <c r="L26" s="11">
        <v>3216</v>
      </c>
      <c r="M26" s="55">
        <f t="shared" si="1"/>
        <v>499</v>
      </c>
      <c r="N26" s="11">
        <v>2717</v>
      </c>
      <c r="O26" s="11">
        <v>3216</v>
      </c>
      <c r="P26" s="20">
        <f t="shared" si="2"/>
        <v>499</v>
      </c>
      <c r="Q26" s="56">
        <f t="shared" si="3"/>
        <v>0</v>
      </c>
      <c r="R26" s="27"/>
    </row>
    <row r="27" spans="2:19" x14ac:dyDescent="0.25">
      <c r="B27" s="12" t="s">
        <v>88</v>
      </c>
      <c r="C27" s="53" t="s">
        <v>115</v>
      </c>
      <c r="D27" s="50">
        <v>0.26</v>
      </c>
      <c r="E27" s="35">
        <v>0.33500000000000002</v>
      </c>
      <c r="F27" s="13">
        <f t="shared" si="0"/>
        <v>0.28846153846153855</v>
      </c>
      <c r="G27" s="38">
        <v>0.33500000000000002</v>
      </c>
      <c r="H27" s="35">
        <f>'BYTY a NEBYTOVÉ PRIESTORY'!F7</f>
        <v>0.51</v>
      </c>
      <c r="I27" s="13">
        <f t="shared" si="7"/>
        <v>0.96153846153846145</v>
      </c>
      <c r="J27" s="38">
        <f>'BYTY a NEBYTOVÉ PRIESTORY'!H7</f>
        <v>0.51</v>
      </c>
      <c r="K27" s="43">
        <v>45695.520000000004</v>
      </c>
      <c r="L27" s="11">
        <v>58876.920000000006</v>
      </c>
      <c r="M27" s="55">
        <f t="shared" si="1"/>
        <v>13181.400000000001</v>
      </c>
      <c r="N27" s="11">
        <f>'BYTY a NEBYTOVÉ PRIESTORY'!J7</f>
        <v>85415.471999999994</v>
      </c>
      <c r="O27" s="11">
        <f>'BYTY a NEBYTOVÉ PRIESTORY'!K7</f>
        <v>89633.52</v>
      </c>
      <c r="P27" s="20">
        <f t="shared" si="2"/>
        <v>43938</v>
      </c>
      <c r="Q27" s="56">
        <f t="shared" si="3"/>
        <v>30756.6</v>
      </c>
      <c r="R27" s="27"/>
    </row>
    <row r="28" spans="2:19" ht="15.75" thickBot="1" x14ac:dyDescent="0.3">
      <c r="B28" s="12" t="s">
        <v>89</v>
      </c>
      <c r="C28" s="53">
        <v>953</v>
      </c>
      <c r="D28" s="51">
        <v>0.17499999999999999</v>
      </c>
      <c r="E28" s="39">
        <v>0.33500000000000002</v>
      </c>
      <c r="F28" s="40">
        <f t="shared" si="0"/>
        <v>0.91428571428571459</v>
      </c>
      <c r="G28" s="41">
        <v>0.33500000000000002</v>
      </c>
      <c r="H28" s="39">
        <f>'BYTY a NEBYTOVÉ PRIESTORY'!F8</f>
        <v>0.51</v>
      </c>
      <c r="I28" s="40">
        <f t="shared" si="7"/>
        <v>1.9142857142857146</v>
      </c>
      <c r="J28" s="41">
        <f>'BYTY a NEBYTOVÉ PRIESTORY'!H8</f>
        <v>0.51</v>
      </c>
      <c r="K28" s="43">
        <v>166.77499999999998</v>
      </c>
      <c r="L28" s="11">
        <v>319.255</v>
      </c>
      <c r="M28" s="55">
        <f t="shared" si="1"/>
        <v>152.48000000000002</v>
      </c>
      <c r="N28" s="11">
        <f>'BYTY a NEBYTOVÉ PRIESTORY'!J8</f>
        <v>463.15800000000002</v>
      </c>
      <c r="O28" s="11">
        <f>'BYTY a NEBYTOVÉ PRIESTORY'!K8</f>
        <v>486.03000000000003</v>
      </c>
      <c r="P28" s="20">
        <f t="shared" si="2"/>
        <v>319.25500000000005</v>
      </c>
      <c r="Q28" s="56">
        <f t="shared" si="3"/>
        <v>166.77500000000003</v>
      </c>
      <c r="R28" s="27"/>
    </row>
    <row r="29" spans="2:19" s="26" customFormat="1" ht="37.5" x14ac:dyDescent="0.3">
      <c r="B29" s="23" t="s">
        <v>116</v>
      </c>
      <c r="C29" s="54" t="s">
        <v>117</v>
      </c>
      <c r="D29" s="184"/>
      <c r="E29" s="185"/>
      <c r="F29" s="185"/>
      <c r="G29" s="185"/>
      <c r="H29" s="185"/>
      <c r="I29" s="185"/>
      <c r="J29" s="186"/>
      <c r="K29" s="24">
        <f>SUM(K5:K28)</f>
        <v>577979.16504170012</v>
      </c>
      <c r="L29" s="24">
        <f>SUM(L5:L28)</f>
        <v>687002.79656880011</v>
      </c>
      <c r="M29" s="25">
        <f>SUM(M5:M28)</f>
        <v>109023.63152710001</v>
      </c>
      <c r="N29" s="24">
        <f>SUM(N5:N28)</f>
        <v>635847.37568200007</v>
      </c>
      <c r="O29" s="24">
        <f>SUM(O5:O28)</f>
        <v>701658.17425080005</v>
      </c>
      <c r="P29" s="59">
        <f t="shared" si="2"/>
        <v>123679.00920909992</v>
      </c>
      <c r="Q29" s="63">
        <f>SUM(Q5:Q28)</f>
        <v>14655.377682000004</v>
      </c>
      <c r="R29" s="57"/>
      <c r="S29" s="28"/>
    </row>
    <row r="30" spans="2:19" x14ac:dyDescent="0.25">
      <c r="M30" s="29">
        <f>L29/K29-1</f>
        <v>0.18862899931563137</v>
      </c>
      <c r="O30" s="30">
        <f>O29/N29-1</f>
        <v>0.10350093605122201</v>
      </c>
      <c r="P30" s="30">
        <f>O29/N29-1</f>
        <v>0.10350093605122201</v>
      </c>
      <c r="Q30" s="30">
        <f>O29/N29-1</f>
        <v>0.10350093605122201</v>
      </c>
    </row>
  </sheetData>
  <mergeCells count="3">
    <mergeCell ref="D29:J29"/>
    <mergeCell ref="H3:J3"/>
    <mergeCell ref="E3:G3"/>
  </mergeCells>
  <conditionalFormatting sqref="H5:H28">
    <cfRule type="expression" dxfId="0" priority="1">
      <formula>$H5&lt;$E5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OP graf</vt:lpstr>
      <vt:lpstr>TTP graf</vt:lpstr>
      <vt:lpstr>HODNOTY ZÁKON, VZN</vt:lpstr>
      <vt:lpstr>OP &amp; TTP</vt:lpstr>
      <vt:lpstr>ZÁHRADY, ZAST.PLOCHY</vt:lpstr>
      <vt:lpstr>STAVBY bez podlaží</vt:lpstr>
      <vt:lpstr>STAVBY</vt:lpstr>
      <vt:lpstr>BYTY a NEBYTOVÉ PRIESTORY</vt:lpstr>
      <vt:lpstr>TOTAL</vt:lpstr>
      <vt:lpstr>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Barszcz</dc:creator>
  <cp:lastModifiedBy>Mesto Stará Turá</cp:lastModifiedBy>
  <dcterms:created xsi:type="dcterms:W3CDTF">2019-07-12T05:59:05Z</dcterms:created>
  <dcterms:modified xsi:type="dcterms:W3CDTF">2026-01-23T12:26:32Z</dcterms:modified>
</cp:coreProperties>
</file>